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ישירות אינפינטי 2025\הוצאות אינפינטי לשנת 2025\"/>
    </mc:Choice>
  </mc:AlternateContent>
  <bookViews>
    <workbookView xWindow="14400" yWindow="90" windowWidth="14400" windowHeight="15540" activeTab="10"/>
  </bookViews>
  <sheets>
    <sheet name="נספח 1" sheetId="1" r:id="rId1"/>
    <sheet name="נספח 2" sheetId="2" r:id="rId2"/>
    <sheet name="נספח 3" sheetId="3" r:id="rId3"/>
    <sheet name="1078" sheetId="4" r:id="rId4"/>
    <sheet name="1536" sheetId="5" r:id="rId5"/>
    <sheet name="7232" sheetId="6" r:id="rId6"/>
    <sheet name="1209" sheetId="7" r:id="rId7"/>
    <sheet name="7233" sheetId="8" r:id="rId8"/>
    <sheet name="14332" sheetId="9" r:id="rId9"/>
    <sheet name="7231" sheetId="10" r:id="rId10"/>
    <sheet name="14919" sheetId="11" r:id="rId11"/>
    <sheet name="14331" sheetId="12" r:id="rId12"/>
    <sheet name="15396" sheetId="13" r:id="rId13"/>
    <sheet name="15423" sheetId="14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8" i="2" l="1"/>
  <c r="B45" i="1" l="1"/>
  <c r="B46" i="1"/>
  <c r="B33" i="1"/>
  <c r="B32" i="1"/>
  <c r="B23" i="1"/>
  <c r="B17" i="1"/>
  <c r="B15" i="1" s="1"/>
  <c r="B13" i="1"/>
  <c r="B11" i="1" s="1"/>
  <c r="B41" i="3"/>
  <c r="B60" i="14"/>
  <c r="B40" i="14"/>
  <c r="B58" i="14" s="1"/>
  <c r="B31" i="14"/>
  <c r="B19" i="14"/>
  <c r="B15" i="14"/>
  <c r="B11" i="14"/>
  <c r="B60" i="13"/>
  <c r="B40" i="13"/>
  <c r="B51" i="13" s="1"/>
  <c r="B55" i="13" s="1"/>
  <c r="B31" i="13"/>
  <c r="B19" i="13"/>
  <c r="B15" i="13"/>
  <c r="B11" i="13"/>
  <c r="B60" i="12"/>
  <c r="B40" i="12"/>
  <c r="B51" i="12" s="1"/>
  <c r="B55" i="12" s="1"/>
  <c r="B31" i="12"/>
  <c r="B19" i="12"/>
  <c r="B15" i="12"/>
  <c r="B11" i="12"/>
  <c r="B60" i="11"/>
  <c r="B40" i="11"/>
  <c r="B58" i="11" s="1"/>
  <c r="B31" i="11"/>
  <c r="B19" i="11"/>
  <c r="B15" i="11"/>
  <c r="B11" i="11"/>
  <c r="B60" i="10"/>
  <c r="B40" i="10"/>
  <c r="B58" i="10" s="1"/>
  <c r="B31" i="10"/>
  <c r="B19" i="10"/>
  <c r="B15" i="10"/>
  <c r="B11" i="10"/>
  <c r="B60" i="9"/>
  <c r="B40" i="9"/>
  <c r="B58" i="9" s="1"/>
  <c r="B31" i="9"/>
  <c r="B19" i="9"/>
  <c r="B15" i="9"/>
  <c r="B11" i="9"/>
  <c r="B60" i="8"/>
  <c r="B40" i="8"/>
  <c r="B51" i="8" s="1"/>
  <c r="B55" i="8" s="1"/>
  <c r="B31" i="8"/>
  <c r="B19" i="8"/>
  <c r="B15" i="8"/>
  <c r="B11" i="8"/>
  <c r="B60" i="7"/>
  <c r="B40" i="7"/>
  <c r="B58" i="7" s="1"/>
  <c r="B31" i="7"/>
  <c r="B19" i="7"/>
  <c r="B15" i="7"/>
  <c r="B11" i="7"/>
  <c r="B60" i="6"/>
  <c r="B40" i="6"/>
  <c r="B51" i="6" s="1"/>
  <c r="B55" i="6" s="1"/>
  <c r="B31" i="6"/>
  <c r="B19" i="6"/>
  <c r="B15" i="6"/>
  <c r="B11" i="6"/>
  <c r="B60" i="5"/>
  <c r="B40" i="5"/>
  <c r="B58" i="5" s="1"/>
  <c r="B31" i="5"/>
  <c r="B19" i="5"/>
  <c r="B15" i="5"/>
  <c r="B11" i="5"/>
  <c r="B29" i="5" s="1"/>
  <c r="B60" i="4"/>
  <c r="B40" i="4"/>
  <c r="B58" i="4" s="1"/>
  <c r="B31" i="4"/>
  <c r="B19" i="4"/>
  <c r="B15" i="4"/>
  <c r="B11" i="4"/>
  <c r="B93" i="3"/>
  <c r="B85" i="3"/>
  <c r="B79" i="3"/>
  <c r="B74" i="3"/>
  <c r="B68" i="3"/>
  <c r="B31" i="3"/>
  <c r="B25" i="3"/>
  <c r="B19" i="3"/>
  <c r="B14" i="3"/>
  <c r="B56" i="2"/>
  <c r="B50" i="2"/>
  <c r="B42" i="2"/>
  <c r="B36" i="2"/>
  <c r="B30" i="2"/>
  <c r="B19" i="2"/>
  <c r="B60" i="1"/>
  <c r="B19" i="1"/>
  <c r="B40" i="1" l="1"/>
  <c r="B58" i="1" s="1"/>
  <c r="B31" i="1"/>
  <c r="B29" i="1"/>
  <c r="B58" i="13"/>
  <c r="B51" i="11"/>
  <c r="B55" i="11" s="1"/>
  <c r="B29" i="10"/>
  <c r="B35" i="10" s="1"/>
  <c r="B68" i="10" s="1"/>
  <c r="B58" i="8"/>
  <c r="B29" i="7"/>
  <c r="B62" i="7" s="1"/>
  <c r="B64" i="7" s="1"/>
  <c r="B87" i="3"/>
  <c r="B29" i="4"/>
  <c r="B29" i="6"/>
  <c r="B35" i="6" s="1"/>
  <c r="B68" i="6" s="1"/>
  <c r="B29" i="9"/>
  <c r="B35" i="9" s="1"/>
  <c r="B68" i="9" s="1"/>
  <c r="B29" i="11"/>
  <c r="B35" i="11" s="1"/>
  <c r="B68" i="11" s="1"/>
  <c r="B29" i="14"/>
  <c r="B35" i="14" s="1"/>
  <c r="B68" i="14" s="1"/>
  <c r="B51" i="1"/>
  <c r="B55" i="1" s="1"/>
  <c r="B29" i="8"/>
  <c r="B62" i="8" s="1"/>
  <c r="B64" i="8" s="1"/>
  <c r="B29" i="12"/>
  <c r="B62" i="12" s="1"/>
  <c r="B64" i="12" s="1"/>
  <c r="B29" i="13"/>
  <c r="B62" i="13" s="1"/>
  <c r="B64" i="13" s="1"/>
  <c r="B62" i="10"/>
  <c r="B64" i="10" s="1"/>
  <c r="B62" i="6"/>
  <c r="B64" i="6" s="1"/>
  <c r="B62" i="4"/>
  <c r="B64" i="4" s="1"/>
  <c r="B35" i="4"/>
  <c r="B68" i="4" s="1"/>
  <c r="B62" i="5"/>
  <c r="B64" i="5" s="1"/>
  <c r="B35" i="5"/>
  <c r="B68" i="5" s="1"/>
  <c r="B35" i="13"/>
  <c r="B68" i="13" s="1"/>
  <c r="B51" i="9"/>
  <c r="B55" i="9" s="1"/>
  <c r="B58" i="12"/>
  <c r="B51" i="5"/>
  <c r="B55" i="5" s="1"/>
  <c r="B58" i="6"/>
  <c r="B51" i="4"/>
  <c r="B55" i="4" s="1"/>
  <c r="B35" i="7"/>
  <c r="B68" i="7" s="1"/>
  <c r="B51" i="14"/>
  <c r="B55" i="14" s="1"/>
  <c r="B51" i="7"/>
  <c r="B55" i="7" s="1"/>
  <c r="B51" i="10"/>
  <c r="B55" i="10" s="1"/>
  <c r="B62" i="9" l="1"/>
  <c r="B64" i="9" s="1"/>
  <c r="B35" i="1"/>
  <c r="B68" i="1" s="1"/>
  <c r="B62" i="1"/>
  <c r="B64" i="1" s="1"/>
  <c r="B62" i="14"/>
  <c r="B64" i="14" s="1"/>
  <c r="B35" i="12"/>
  <c r="B68" i="12" s="1"/>
  <c r="B62" i="11"/>
  <c r="B64" i="11" s="1"/>
  <c r="B35" i="8"/>
  <c r="B68" i="8" s="1"/>
</calcChain>
</file>

<file path=xl/sharedStrings.xml><?xml version="1.0" encoding="utf-8"?>
<sst xmlns="http://schemas.openxmlformats.org/spreadsheetml/2006/main" count="693" uniqueCount="133">
  <si>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</si>
  <si>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31/12/2025</t>
  </si>
  <si>
    <t>שם החברה המנהלת: אינפיניטי השתלמות גמל ופנסיה</t>
  </si>
  <si>
    <t>שם הקופה המדווחת: אינפנטי גמל</t>
  </si>
  <si>
    <t>אלפי ₪</t>
  </si>
  <si>
    <t>הוצאות ישירות שאינן מסוג עמלת ניהול חיצוני</t>
  </si>
  <si>
    <t>1. סה"כ עמלות קניה ומכירה של ניירות ערך סחירים</t>
  </si>
  <si>
    <t>א. סך עמלות קניה ומכירה של ניירות ערך סחירים לצדדים קשורים</t>
  </si>
  <si>
    <t>ב. סך עמלות קניה ומכירה של ניירות ערך סחירים לצדדים שאינם קשורים</t>
  </si>
  <si>
    <t>2. סך הכל דמי שמירה בשל ניירות ערך סחירים וכל עמלה שגובה מי שמבצע את משמרות ניירות ניירות הערך (קסטודיאן)</t>
  </si>
  <si>
    <t>א. סך עמלות קסטודיאן לצדדים  קשורים</t>
  </si>
  <si>
    <t>ב. סך עמלות קסטודיאן לצדדים  שאינם קשורים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</si>
  <si>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</si>
  <si>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</si>
  <si>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מקרקעין</t>
  </si>
  <si>
    <t>4. מסים החלים על משקיע מוסדי , על נכסיו , על הכנסותיו ועל עסקאות שנעשו בנכסיו</t>
  </si>
  <si>
    <t>5. סך הוצאות בעד ניהול תביעות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</si>
  <si>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</si>
  <si>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</si>
  <si>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</si>
  <si>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>א. השווי המשוערך של נכסי הקופה או המסלול נכון ליום 31 בדצמבר של שנת הכספים שהסתיימה 2025</t>
  </si>
  <si>
    <t>ב. השווי המשוערך של נכסי הקופה או המסלול נכול ליום 31 בדצמבר של שנת הכספים שהסתיימה 2024 או לתקופה אחרת לפי העניין</t>
  </si>
  <si>
    <t>9. שיעור שנתי של הוצאות ישירות שאינן מסוג עמלת ניהול חיצוני (חלוקה של סעיף7 בסעיף 8)</t>
  </si>
  <si>
    <t>הוצאות ישירות מסוג עמלת ניהול חיצוני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</si>
  <si>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</si>
  <si>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</si>
  <si>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</si>
  <si>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</si>
  <si>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</si>
  <si>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</si>
  <si>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</si>
  <si>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</si>
  <si>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ז. סך תשלומים בגין השקעה בקרנות נאמנות ישראליות  כאשר 75 אחוזים לפחות מנכסי הקרן מושקעים בנכסים שלא 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</si>
  <si>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</si>
  <si>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ט. סך תשלומים בגין השקעה בקרן טכנולוגיה עילית</t>
  </si>
  <si>
    <t>12. שיעור עמלת ניהול חיצוני בפועל לפני החזר, ככל שבוצע (חלוקה של סעיף 11 בסעיף 8.ב)</t>
  </si>
  <si>
    <t>13. שיעור מגבלת עמלת ניהול חיצוני שהמשקיע המוסדי הצהיר עליה עבור שנת הכספיים שהסתיימה</t>
  </si>
  <si>
    <t>14. ההפרש בין שיעור מגבלת עמלת ניהול חיצוני מוצהרת לבין שיעור עמלת ניהול חיצוני בפועל (סעיף 13 פחות סעיף 12)</t>
  </si>
  <si>
    <t>15.א סכום שהוחזר לחוסכים (אם הוחזר)</t>
  </si>
  <si>
    <t>15.ב שיעור עמלת ניהול חיצוני בפועל לאחר החזר (חלוקה של התוצאה של סעיף 11בניכוי סעיף 15א,בסעיף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</si>
  <si>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</si>
  <si>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</si>
  <si>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</si>
  <si>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(לצורך חישוב שיעור עלות שנתית צפויה)</t>
  </si>
  <si>
    <t>18. שיעור מגבלת עמלת ניהול חיצוני שהמשקיע המוסדי הצהיר עליה בהתאם לתקנה 2א לתקנות הוצאות ישירות עבור שנת הכספים הבאה 2026</t>
  </si>
  <si>
    <t>19. DE : שיעור הוצאות ישירות (סכום של סעיף 9 וסעיף 18)</t>
  </si>
  <si>
    <t>הופק בתוכנת פריים זהב, מהדורה 5.20.168, פריים מערכות, טלפון 03-7760600, www.primesys.co.il</t>
  </si>
  <si>
    <t>נספח 2 - פרוט עמלות והוצאות לשנה המסתיימת ביום: 31/12/2025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</si>
  <si>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</si>
  <si>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</si>
  <si>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</si>
  <si>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</si>
  <si>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</si>
  <si>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</si>
  <si>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</si>
  <si>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</si>
  <si>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</si>
  <si>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</si>
  <si>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</si>
  <si>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</si>
  <si>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</si>
  <si>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</si>
  <si>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</si>
  <si>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</si>
  <si>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</si>
  <si>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</si>
  <si>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מיסים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</si>
  <si>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</si>
  <si>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</si>
  <si>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</si>
  <si>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</si>
  <si>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 שאינן עמלות ניהול חיצוני</t>
  </si>
  <si>
    <t>נספח 3 - פירוט עמלות ניהול חיצוני לשנה המסתיימת ביום: 31/12/2025</t>
  </si>
  <si>
    <t>תשלום הנובע מהשקעה בקרנות השקעה בישראל</t>
  </si>
  <si>
    <t>סך תשלומים הנובעים מהשקעה בקרנות השקעה בחו"ל</t>
  </si>
  <si>
    <t>תשלום הנובע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</si>
  <si>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</si>
  <si>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</si>
  <si>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</si>
  <si>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</si>
  <si>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שהונפקו במדינת ישראל ואינם נסחירים או מוחזקים בה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</si>
  <si>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</si>
  <si>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</si>
  <si>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INDUSTRIAL SELE</t>
  </si>
  <si>
    <t>ISHS PHLX SOX S</t>
  </si>
  <si>
    <t>VANGUARD S 50</t>
  </si>
  <si>
    <t>ISHARES DJ US H</t>
  </si>
  <si>
    <t>SPDR S AEROSP</t>
  </si>
  <si>
    <t>REAL ESTATE SEL</t>
  </si>
  <si>
    <t>CONSUMER STAPLE</t>
  </si>
  <si>
    <t>INVESCO EX SOLA</t>
  </si>
  <si>
    <t>VANECK VECTORS</t>
  </si>
  <si>
    <t>INVESCO QQQ TRU</t>
  </si>
  <si>
    <t>ISHARES EXPANDE</t>
  </si>
  <si>
    <t>INVESCO S 500</t>
  </si>
  <si>
    <t>SECTOR ENERGY</t>
  </si>
  <si>
    <t>ISHARES S GLB</t>
  </si>
  <si>
    <t>ISHARES DJ US T</t>
  </si>
  <si>
    <t>VANGURUARD INFO</t>
  </si>
  <si>
    <t>FIRST TRUST NAS</t>
  </si>
  <si>
    <t>VANGUARD TELECO</t>
  </si>
  <si>
    <t>FIDELITY INF</t>
  </si>
  <si>
    <t>FIDELITY CONS D</t>
  </si>
  <si>
    <t>INVESCO US COMM</t>
  </si>
  <si>
    <t>TECH SELEC SEC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</si>
  <si>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</si>
  <si>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(1) מנהל קרנות א</t>
  </si>
  <si>
    <t>(2) מנהל קרנות ב</t>
  </si>
  <si>
    <t>תשלום בגין השקעה בקרנות נאמנות זרות כאשר 75% לפחות מנכסי בקרן מושקעים בנכסים שלא הונפקו במדינת ישראל ואינם נסחרים או מוחזקים בה</t>
  </si>
  <si>
    <t>תשלומים בגין השקעה בקרן טכנולוגיה עילית</t>
  </si>
  <si>
    <t>סך הכול עמלות ניהול חיצוני</t>
  </si>
  <si>
    <t>תשלום של דמי ניהול משתנים</t>
  </si>
  <si>
    <t>סך דמי ניהול משתנים</t>
  </si>
  <si>
    <t>סך הכל נכסים לסוף שנה קודמת</t>
  </si>
  <si>
    <t>שם הקופה המדווחת: אינפיניטי גמל אג"ח</t>
  </si>
  <si>
    <t>שם הקופה המדווחת: אינפיניטי גמל מסלול מניות</t>
  </si>
  <si>
    <t>שם הקופה המדווחת: אינפיניטי גמל מסלול לבני 50 עד 60</t>
  </si>
  <si>
    <t>שם הקופה המדווחת: אינפינטי גמל אג"ח ממשלות</t>
  </si>
  <si>
    <t>שם הקופה המדווחת: אינפינטי גמל מסלול לבני 60 ומעלה</t>
  </si>
  <si>
    <t>שם הקופה המדווחת: אינפיניטי גמל מסלול לבני 50 ומטה</t>
  </si>
  <si>
    <t>שם הקופה המדווחת: אינפיניטי גמל משולב סחיר</t>
  </si>
  <si>
    <t>שם הקופה המדווחת: אינפיניטי גמל הלכה</t>
  </si>
  <si>
    <t>שם הקופה המדווחת: אינפיניטי גמל עוקב מדדי מניות</t>
  </si>
  <si>
    <t>IBI</t>
  </si>
  <si>
    <t>הראל</t>
  </si>
  <si>
    <t>ילין לפידות</t>
  </si>
  <si>
    <t>מגדל</t>
  </si>
  <si>
    <t>מור</t>
  </si>
  <si>
    <t>קסם</t>
  </si>
  <si>
    <t>תכלית/מיטב</t>
  </si>
  <si>
    <t>SPDR S 500 ET</t>
  </si>
  <si>
    <t>שם הקופה המדווחת: אינפיניטי גמל עוקב מדדים גמיש</t>
  </si>
  <si>
    <t>שם הקופה המדווחת: אינפיניטי גמל עוקב מדד 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</si>
</sst>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##0.00%"/>
    <numFmt numFmtId="165" formatCode="#,##0.000"/>
    <numFmt numFmtId="166" formatCode="_ * #,##0.00_ ;_ * \-#,##0.00_ ;_ * &quot;-&quot;_ ;_ @_ "/>
  </numFmts>
  <fonts count="5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 applyAlignment="1">
      <alignment horizontal="right" wrapText="1" readingOrder="2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wrapText="1" readingOrder="2"/>
    </xf>
    <xf numFmtId="0" fontId="0" fillId="2" borderId="1" xfId="0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164" fontId="1" fillId="2" borderId="1" xfId="0" applyNumberFormat="1" applyFont="1" applyFill="1" applyBorder="1"/>
    <xf numFmtId="0" fontId="2" fillId="0" borderId="0" xfId="0" applyFont="1" applyAlignment="1">
      <alignment horizontal="right" readingOrder="2"/>
    </xf>
    <xf numFmtId="0" fontId="0" fillId="0" borderId="0" xfId="0"/>
    <xf numFmtId="4" fontId="1" fillId="0" borderId="1" xfId="0" applyNumberFormat="1" applyFont="1" applyBorder="1"/>
    <xf numFmtId="4" fontId="0" fillId="0" borderId="1" xfId="0" applyNumberFormat="1" applyBorder="1"/>
    <xf numFmtId="165" fontId="1" fillId="2" borderId="1" xfId="0" applyNumberFormat="1" applyFont="1" applyFill="1" applyBorder="1"/>
    <xf numFmtId="0" fontId="0" fillId="0" borderId="0" xfId="0"/>
    <xf numFmtId="10" fontId="1" fillId="0" borderId="1" xfId="0" applyNumberFormat="1" applyFont="1" applyBorder="1"/>
    <xf numFmtId="41" fontId="1" fillId="2" borderId="1" xfId="0" applyNumberFormat="1" applyFont="1" applyFill="1" applyBorder="1"/>
    <xf numFmtId="41" fontId="1" fillId="0" borderId="1" xfId="0" applyNumberFormat="1" applyFont="1" applyBorder="1"/>
    <xf numFmtId="41" fontId="0" fillId="0" borderId="1" xfId="0" applyNumberFormat="1" applyBorder="1"/>
    <xf numFmtId="10" fontId="1" fillId="0" borderId="1" xfId="1" applyNumberFormat="1" applyFont="1" applyBorder="1"/>
    <xf numFmtId="166" fontId="1" fillId="2" borderId="1" xfId="0" applyNumberFormat="1" applyFont="1" applyFill="1" applyBorder="1"/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workbookViewId="0">
      <selection activeCell="C59" sqref="C59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3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338.76299999999998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18">
        <f>'1078'!B13+'1536'!B13+'7232'!B13+'1209'!B13+'7233'!B13+'14332'!B13+'7231'!B13+'14919'!B13+'14331'!B13+'15396'!B13+'15423'!B13</f>
        <v>338.76299999999998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1.6019999999999996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18">
        <f>'1078'!B17+'1536'!B17+'7232'!B17+'1209'!B17+'7233'!B17+'14332'!B17+'7231'!B17+'14919'!B17+'14331'!B17+'15396'!B17+'15423'!B17</f>
        <v>1.6019999999999996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17">
        <f>'1078'!B23+'1536'!B23+'7232'!B23+'1209'!B23+'7233'!B23+'14332'!B23+'7231'!B23+'14919'!B23+'14331'!B23+'15396'!B23+'15423'!B23</f>
        <v>153.26700000000002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16">
        <f>B11+B15+B19+B23+B25+B27</f>
        <v>493.63199999999995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1235042.3669999999</v>
      </c>
    </row>
    <row r="32" spans="1:2" x14ac:dyDescent="0.2">
      <c r="A32" s="1" t="s">
        <v>20</v>
      </c>
      <c r="B32" s="6">
        <f>'1078'!B32+'1536'!B32+'7232'!B32+'1209'!B32+'7233'!B32+'14332'!B32+'7231'!B32+'14919'!B32+'14331'!B32+'15396'!B32+'15423'!B32</f>
        <v>1625145.007</v>
      </c>
    </row>
    <row r="33" spans="1:2" ht="25.5" x14ac:dyDescent="0.2">
      <c r="A33" s="1" t="s">
        <v>21</v>
      </c>
      <c r="B33" s="6">
        <f>'1078'!B33+'1536'!B33+'7232'!B33+'1209'!B33+'7233'!B33+'14332'!B33+'7231'!B33+'14919'!B33+'14331'!B33+'15396'!B33+'15423'!B33</f>
        <v>844939.72699999984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3.9968831287874352E-4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16">
        <f>SUM(B41:B49)</f>
        <v>379.7229999999999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18">
        <f>'1078'!B45+'1536'!B45+'7232'!B45+'1209'!B45+'7233'!B45+'14332'!B45+'7231'!B45+'14919'!B45+'14331'!B45+'15396'!B45+'15423'!B45</f>
        <v>333.25599999999991</v>
      </c>
    </row>
    <row r="46" spans="1:2" ht="25.5" x14ac:dyDescent="0.2">
      <c r="A46" s="1" t="s">
        <v>31</v>
      </c>
      <c r="B46" s="18">
        <f>'1078'!B46+'1536'!B46+'7232'!B46+'1209'!B46+'7233'!B46+'14332'!B46+'7231'!B46+'14919'!B46+'14331'!B46+'15396'!B46+'15423'!B46</f>
        <v>46.466999999999999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4.4940838720913871E-4</v>
      </c>
    </row>
    <row r="52" spans="1:2" x14ac:dyDescent="0.2">
      <c r="A52" s="1"/>
      <c r="B52" s="4"/>
    </row>
    <row r="53" spans="1:2" x14ac:dyDescent="0.2">
      <c r="A53" s="3" t="s">
        <v>36</v>
      </c>
      <c r="B53" s="7"/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-4.4940838720913871E-4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4.4940838720913871E-4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16">
        <f>B29+B40-B57</f>
        <v>873.35499999999979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7.0714578166369889E-4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7"/>
    </row>
    <row r="68" spans="1:2" x14ac:dyDescent="0.2">
      <c r="A68" s="3" t="s">
        <v>45</v>
      </c>
      <c r="B68" s="5">
        <f>B35+B67</f>
        <v>3.9968831287874352E-4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8" workbookViewId="0">
      <selection activeCell="B67" sqref="B6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119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22.672999999999998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22.672999999999998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0.113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0.113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11.191000000000001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33.976999999999997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94141.359500000006</v>
      </c>
    </row>
    <row r="32" spans="1:2" x14ac:dyDescent="0.2">
      <c r="A32" s="1" t="s">
        <v>20</v>
      </c>
      <c r="B32" s="6">
        <v>130546.736</v>
      </c>
    </row>
    <row r="33" spans="1:2" ht="25.5" x14ac:dyDescent="0.2">
      <c r="A33" s="1" t="s">
        <v>21</v>
      </c>
      <c r="B33" s="6">
        <v>57735.983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3.6091469446009001E-4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28.61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23.491</v>
      </c>
    </row>
    <row r="46" spans="1:2" ht="25.5" x14ac:dyDescent="0.2">
      <c r="A46" s="1" t="s">
        <v>31</v>
      </c>
      <c r="B46" s="6">
        <v>5.1189999999999998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4.9553153013779988E-4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2.0044684698622001E-3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4.9553153013779988E-4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62.586999999999996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6.6481937728974467E-4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2.8609146944600901E-3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abSelected="1" workbookViewId="0">
      <selection activeCell="H14" sqref="H14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5" t="s">
        <v>132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27.940999999999999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27.940999999999999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3.3000000000000002E-2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3.3000000000000002E-2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1.284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29.257999999999999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23757.480500000001</v>
      </c>
    </row>
    <row r="32" spans="1:2" x14ac:dyDescent="0.2">
      <c r="A32" s="1" t="s">
        <v>20</v>
      </c>
      <c r="B32" s="6">
        <v>29417.988000000001</v>
      </c>
    </row>
    <row r="33" spans="1:2" ht="25.5" x14ac:dyDescent="0.2">
      <c r="A33" s="1" t="s">
        <v>21</v>
      </c>
      <c r="B33" s="6">
        <v>18096.973000000002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1.2315278970764596E-3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11.486000000000001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11.419</v>
      </c>
    </row>
    <row r="46" spans="1:2" ht="25.5" x14ac:dyDescent="0.2">
      <c r="A46" s="1" t="s">
        <v>31</v>
      </c>
      <c r="B46" s="6">
        <v>6.7000000000000004E-2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6.346917796694508E-4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3.5000000000000001E-3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2.8653082203305494E-3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6.346917796694508E-4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40.744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1.7149966723112747E-3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3.5000000000000001E-3</v>
      </c>
    </row>
    <row r="68" spans="1:2" x14ac:dyDescent="0.2">
      <c r="A68" s="3" t="s">
        <v>45</v>
      </c>
      <c r="B68" s="5">
        <f>B35+B67</f>
        <v>4.7315278970764593E-3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8" workbookViewId="0">
      <selection activeCell="C71" sqref="C71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120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17.408000000000001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17.408000000000001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5.0000000000000001E-3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5.0000000000000001E-3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4.9000000000000002E-2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17.462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30282.558000000001</v>
      </c>
    </row>
    <row r="32" spans="1:2" x14ac:dyDescent="0.2">
      <c r="A32" s="1" t="s">
        <v>20</v>
      </c>
      <c r="B32" s="6">
        <v>57803.813000000002</v>
      </c>
    </row>
    <row r="33" spans="1:2" ht="25.5" x14ac:dyDescent="0.2">
      <c r="A33" s="1" t="s">
        <v>21</v>
      </c>
      <c r="B33" s="6">
        <v>2761.3029999999999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5.7663556691611056E-4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22.407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22.407</v>
      </c>
    </row>
    <row r="46" spans="1:2" ht="25.5" x14ac:dyDescent="0.2">
      <c r="A46" s="1" t="s">
        <v>31</v>
      </c>
      <c r="B46" s="6">
        <v>0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8.1146473241074952E-3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-5.6146473241074947E-3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8.1146473241074952E-3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39.869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1.3165664538643002E-3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0.01</v>
      </c>
    </row>
    <row r="68" spans="1:2" x14ac:dyDescent="0.2">
      <c r="A68" s="3" t="s">
        <v>45</v>
      </c>
      <c r="B68" s="5">
        <f>B35+B67</f>
        <v>1.057663556691611E-2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0" workbookViewId="0">
      <selection activeCell="B67" sqref="B6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121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14.461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14.461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4.0000000000000001E-3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4.0000000000000001E-3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0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14.465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12044.531499999999</v>
      </c>
    </row>
    <row r="32" spans="1:2" x14ac:dyDescent="0.2">
      <c r="A32" s="1" t="s">
        <v>20</v>
      </c>
      <c r="B32" s="6">
        <v>20390.781999999999</v>
      </c>
    </row>
    <row r="33" spans="1:2" ht="25.5" x14ac:dyDescent="0.2">
      <c r="A33" s="1" t="s">
        <v>21</v>
      </c>
      <c r="B33" s="6">
        <v>3698.2809999999999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1.2009599543161974E-3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13.164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13.164</v>
      </c>
    </row>
    <row r="46" spans="1:2" ht="25.5" x14ac:dyDescent="0.2">
      <c r="A46" s="1" t="s">
        <v>31</v>
      </c>
      <c r="B46" s="6">
        <v>0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3.5594915583753643E-3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0.02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1.6440508441624636E-2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3.5594915583753643E-3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27.628999999999998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2.2939040841895761E-3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0.01</v>
      </c>
    </row>
    <row r="68" spans="1:2" x14ac:dyDescent="0.2">
      <c r="A68" s="3" t="s">
        <v>45</v>
      </c>
      <c r="B68" s="5">
        <f>B35+B67</f>
        <v>1.1200959954316197E-2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9" workbookViewId="0">
      <selection activeCell="E43" sqref="E43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122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6.1509999999999998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6.1509999999999998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1E-3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1E-3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4.2110000000000003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10.363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5778.7420000000002</v>
      </c>
    </row>
    <row r="32" spans="1:2" x14ac:dyDescent="0.2">
      <c r="A32" s="1" t="s">
        <v>20</v>
      </c>
      <c r="B32" s="6">
        <v>11167.325000000001</v>
      </c>
    </row>
    <row r="33" spans="1:2" ht="25.5" x14ac:dyDescent="0.2">
      <c r="A33" s="1" t="s">
        <v>21</v>
      </c>
      <c r="B33" s="6">
        <v>390.15899999999999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1.7932968801860334E-3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6.0410000000000004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2.242</v>
      </c>
    </row>
    <row r="46" spans="1:2" ht="25.5" x14ac:dyDescent="0.2">
      <c r="A46" s="1" t="s">
        <v>31</v>
      </c>
      <c r="B46" s="6">
        <v>3.7989999999999999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1.5483431113981736E-2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0.04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2.4516568886018265E-2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1.5483431113981736E-2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16.404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2.8386801141148019E-3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1.4999999999999999E-2</v>
      </c>
    </row>
    <row r="68" spans="1:2" x14ac:dyDescent="0.2">
      <c r="A68" s="3" t="s">
        <v>45</v>
      </c>
      <c r="B68" s="5">
        <f>B35+B67</f>
        <v>1.6793296880186034E-2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rightToLeft="1" topLeftCell="A15" workbookViewId="0">
      <selection activeCell="C50" sqref="C50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47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3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48</v>
      </c>
      <c r="B10" s="2"/>
    </row>
    <row r="11" spans="1:2" x14ac:dyDescent="0.2">
      <c r="A11" s="3" t="s">
        <v>49</v>
      </c>
      <c r="B11" s="2"/>
    </row>
    <row r="12" spans="1:2" x14ac:dyDescent="0.2">
      <c r="A12" s="1" t="s">
        <v>50</v>
      </c>
      <c r="B12" s="6"/>
    </row>
    <row r="13" spans="1:2" x14ac:dyDescent="0.2">
      <c r="A13" s="1" t="s">
        <v>51</v>
      </c>
      <c r="B13" s="6"/>
    </row>
    <row r="14" spans="1:2" x14ac:dyDescent="0.2">
      <c r="A14" s="1" t="s">
        <v>52</v>
      </c>
      <c r="B14" s="6"/>
    </row>
    <row r="15" spans="1:2" x14ac:dyDescent="0.2">
      <c r="A15" s="3" t="s">
        <v>53</v>
      </c>
      <c r="B15" s="2"/>
    </row>
    <row r="16" spans="1:2" x14ac:dyDescent="0.2">
      <c r="A16" s="1" t="s">
        <v>54</v>
      </c>
      <c r="B16" s="18">
        <v>338.76299999999998</v>
      </c>
    </row>
    <row r="17" spans="1:2" x14ac:dyDescent="0.2">
      <c r="A17" s="1" t="s">
        <v>51</v>
      </c>
      <c r="B17" s="18"/>
    </row>
    <row r="18" spans="1:2" x14ac:dyDescent="0.2">
      <c r="A18" s="1" t="s">
        <v>52</v>
      </c>
      <c r="B18" s="6"/>
    </row>
    <row r="19" spans="1:2" x14ac:dyDescent="0.2">
      <c r="A19" s="3" t="s">
        <v>55</v>
      </c>
      <c r="B19" s="5">
        <f>SUM(B12:B14)+SUM(B16:B18)</f>
        <v>338.76299999999998</v>
      </c>
    </row>
    <row r="20" spans="1:2" x14ac:dyDescent="0.2">
      <c r="A20" s="1"/>
      <c r="B20" s="4"/>
    </row>
    <row r="21" spans="1:2" x14ac:dyDescent="0.2">
      <c r="A21" s="3" t="s">
        <v>56</v>
      </c>
      <c r="B21" s="2"/>
    </row>
    <row r="22" spans="1:2" x14ac:dyDescent="0.2">
      <c r="A22" s="3" t="s">
        <v>49</v>
      </c>
      <c r="B22" s="2"/>
    </row>
    <row r="23" spans="1:2" x14ac:dyDescent="0.2">
      <c r="A23" s="1" t="s">
        <v>57</v>
      </c>
      <c r="B23" s="6"/>
    </row>
    <row r="24" spans="1:2" x14ac:dyDescent="0.2">
      <c r="A24" s="1" t="s">
        <v>58</v>
      </c>
      <c r="B24" s="6"/>
    </row>
    <row r="25" spans="1:2" x14ac:dyDescent="0.2">
      <c r="A25" s="1" t="s">
        <v>52</v>
      </c>
      <c r="B25" s="6"/>
    </row>
    <row r="26" spans="1:2" x14ac:dyDescent="0.2">
      <c r="A26" s="3" t="s">
        <v>53</v>
      </c>
      <c r="B26" s="2"/>
    </row>
    <row r="27" spans="1:2" x14ac:dyDescent="0.2">
      <c r="A27" s="1" t="s">
        <v>54</v>
      </c>
      <c r="B27" s="6"/>
    </row>
    <row r="28" spans="1:2" x14ac:dyDescent="0.2">
      <c r="A28" s="1" t="s">
        <v>58</v>
      </c>
      <c r="B28" s="6"/>
    </row>
    <row r="29" spans="1:2" x14ac:dyDescent="0.2">
      <c r="A29" s="1" t="s">
        <v>52</v>
      </c>
      <c r="B29" s="18">
        <v>1.6020000000000001</v>
      </c>
    </row>
    <row r="30" spans="1:2" x14ac:dyDescent="0.2">
      <c r="A30" s="3" t="s">
        <v>59</v>
      </c>
      <c r="B30" s="5">
        <f>SUM(B23:B25)+SUM(B27:B29)</f>
        <v>1.6020000000000001</v>
      </c>
    </row>
    <row r="31" spans="1:2" x14ac:dyDescent="0.2">
      <c r="A31" s="1"/>
      <c r="B31" s="4"/>
    </row>
    <row r="32" spans="1:2" x14ac:dyDescent="0.2">
      <c r="A32" s="3" t="s">
        <v>60</v>
      </c>
      <c r="B32" s="2"/>
    </row>
    <row r="33" spans="1:2" x14ac:dyDescent="0.2">
      <c r="A33" s="1" t="s">
        <v>61</v>
      </c>
      <c r="B33" s="6"/>
    </row>
    <row r="34" spans="1:2" x14ac:dyDescent="0.2">
      <c r="A34" s="1" t="s">
        <v>62</v>
      </c>
      <c r="B34" s="6"/>
    </row>
    <row r="35" spans="1:2" x14ac:dyDescent="0.2">
      <c r="A35" s="1" t="s">
        <v>52</v>
      </c>
      <c r="B35" s="6"/>
    </row>
    <row r="36" spans="1:2" x14ac:dyDescent="0.2">
      <c r="A36" s="3" t="s">
        <v>63</v>
      </c>
      <c r="B36" s="5">
        <f>SUM(B33:B35)</f>
        <v>0</v>
      </c>
    </row>
    <row r="37" spans="1:2" x14ac:dyDescent="0.2">
      <c r="A37" s="1"/>
      <c r="B37" s="4"/>
    </row>
    <row r="38" spans="1:2" x14ac:dyDescent="0.2">
      <c r="A38" s="3" t="s">
        <v>64</v>
      </c>
      <c r="B38" s="2"/>
    </row>
    <row r="39" spans="1:2" x14ac:dyDescent="0.2">
      <c r="A39" s="1" t="s">
        <v>61</v>
      </c>
      <c r="B39" s="6"/>
    </row>
    <row r="40" spans="1:2" x14ac:dyDescent="0.2">
      <c r="A40" s="1" t="s">
        <v>62</v>
      </c>
      <c r="B40" s="6"/>
    </row>
    <row r="41" spans="1:2" x14ac:dyDescent="0.2">
      <c r="A41" s="1" t="s">
        <v>52</v>
      </c>
      <c r="B41" s="6"/>
    </row>
    <row r="42" spans="1:2" x14ac:dyDescent="0.2">
      <c r="A42" s="3" t="s">
        <v>65</v>
      </c>
      <c r="B42" s="5">
        <f>SUM(B39:B41)</f>
        <v>0</v>
      </c>
    </row>
    <row r="43" spans="1:2" x14ac:dyDescent="0.2">
      <c r="A43" s="1"/>
      <c r="B43" s="4"/>
    </row>
    <row r="44" spans="1:2" x14ac:dyDescent="0.2">
      <c r="A44" s="3" t="s">
        <v>66</v>
      </c>
      <c r="B44" s="17">
        <v>153.267</v>
      </c>
    </row>
    <row r="45" spans="1:2" x14ac:dyDescent="0.2">
      <c r="A45" s="1"/>
      <c r="B45" s="4"/>
    </row>
    <row r="46" spans="1:2" x14ac:dyDescent="0.2">
      <c r="A46" s="3" t="s">
        <v>67</v>
      </c>
      <c r="B46" s="2"/>
    </row>
    <row r="47" spans="1:2" x14ac:dyDescent="0.2">
      <c r="A47" s="1" t="s">
        <v>61</v>
      </c>
      <c r="B47" s="6"/>
    </row>
    <row r="48" spans="1:2" x14ac:dyDescent="0.2">
      <c r="A48" s="1" t="s">
        <v>62</v>
      </c>
      <c r="B48" s="6"/>
    </row>
    <row r="49" spans="1:2" x14ac:dyDescent="0.2">
      <c r="A49" s="1" t="s">
        <v>52</v>
      </c>
      <c r="B49" s="6"/>
    </row>
    <row r="50" spans="1:2" x14ac:dyDescent="0.2">
      <c r="A50" s="3" t="s">
        <v>68</v>
      </c>
      <c r="B50" s="5">
        <f>SUM(B47:B49)</f>
        <v>0</v>
      </c>
    </row>
    <row r="51" spans="1:2" x14ac:dyDescent="0.2">
      <c r="A51" s="1"/>
      <c r="B51" s="4"/>
    </row>
    <row r="52" spans="1:2" x14ac:dyDescent="0.2">
      <c r="A52" s="3" t="s">
        <v>69</v>
      </c>
      <c r="B52" s="2"/>
    </row>
    <row r="53" spans="1:2" x14ac:dyDescent="0.2">
      <c r="A53" s="1" t="s">
        <v>61</v>
      </c>
      <c r="B53" s="6"/>
    </row>
    <row r="54" spans="1:2" x14ac:dyDescent="0.2">
      <c r="A54" s="1" t="s">
        <v>62</v>
      </c>
      <c r="B54" s="6"/>
    </row>
    <row r="55" spans="1:2" x14ac:dyDescent="0.2">
      <c r="A55" s="1" t="s">
        <v>52</v>
      </c>
      <c r="B55" s="6"/>
    </row>
    <row r="56" spans="1:2" x14ac:dyDescent="0.2">
      <c r="A56" s="3" t="s">
        <v>70</v>
      </c>
      <c r="B56" s="5">
        <f>SUM(B53:B55)</f>
        <v>0</v>
      </c>
    </row>
    <row r="57" spans="1:2" x14ac:dyDescent="0.2">
      <c r="A57" s="1"/>
      <c r="B57" s="2"/>
    </row>
    <row r="58" spans="1:2" x14ac:dyDescent="0.2">
      <c r="A58" s="3" t="s">
        <v>71</v>
      </c>
      <c r="B58" s="16">
        <f>B19+B30+B36+B42+B50+B56+B46+B44</f>
        <v>493.63199999999995</v>
      </c>
    </row>
    <row r="61" spans="1:2" x14ac:dyDescent="0.2">
      <c r="A61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rightToLeft="1" topLeftCell="A28" workbookViewId="0">
      <selection activeCell="D41" sqref="D41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72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3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73</v>
      </c>
      <c r="B10" s="2"/>
    </row>
    <row r="11" spans="1:2" x14ac:dyDescent="0.2">
      <c r="A11" s="1" t="s">
        <v>61</v>
      </c>
      <c r="B11" s="6"/>
    </row>
    <row r="12" spans="1:2" x14ac:dyDescent="0.2">
      <c r="A12" s="1" t="s">
        <v>62</v>
      </c>
      <c r="B12" s="6"/>
    </row>
    <row r="13" spans="1:2" x14ac:dyDescent="0.2">
      <c r="A13" s="1" t="s">
        <v>52</v>
      </c>
      <c r="B13" s="6">
        <v>0</v>
      </c>
    </row>
    <row r="14" spans="1:2" x14ac:dyDescent="0.2">
      <c r="A14" s="3" t="s">
        <v>74</v>
      </c>
      <c r="B14" s="5">
        <f>SUM(B11:B13)</f>
        <v>0</v>
      </c>
    </row>
    <row r="15" spans="1:2" x14ac:dyDescent="0.2">
      <c r="A15" s="1"/>
      <c r="B15" s="4"/>
    </row>
    <row r="16" spans="1:2" x14ac:dyDescent="0.2">
      <c r="A16" s="3" t="s">
        <v>75</v>
      </c>
      <c r="B16" s="2"/>
    </row>
    <row r="17" spans="1:2" x14ac:dyDescent="0.2">
      <c r="A17" s="1" t="s">
        <v>61</v>
      </c>
      <c r="B17" s="6"/>
    </row>
    <row r="18" spans="1:2" x14ac:dyDescent="0.2">
      <c r="A18" s="1" t="s">
        <v>62</v>
      </c>
      <c r="B18" s="6"/>
    </row>
    <row r="19" spans="1:2" x14ac:dyDescent="0.2">
      <c r="A19" s="3" t="s">
        <v>74</v>
      </c>
      <c r="B19" s="5">
        <f>SUM(B17:B18)</f>
        <v>0</v>
      </c>
    </row>
    <row r="20" spans="1:2" x14ac:dyDescent="0.2">
      <c r="A20" s="1"/>
      <c r="B20" s="4"/>
    </row>
    <row r="21" spans="1:2" x14ac:dyDescent="0.2">
      <c r="A21" s="3" t="s">
        <v>76</v>
      </c>
      <c r="B21" s="2"/>
    </row>
    <row r="22" spans="1:2" x14ac:dyDescent="0.2">
      <c r="A22" s="1" t="s">
        <v>61</v>
      </c>
      <c r="B22" s="6"/>
    </row>
    <row r="23" spans="1:2" x14ac:dyDescent="0.2">
      <c r="A23" s="1" t="s">
        <v>62</v>
      </c>
      <c r="B23" s="6"/>
    </row>
    <row r="24" spans="1:2" x14ac:dyDescent="0.2">
      <c r="A24" s="1" t="s">
        <v>52</v>
      </c>
      <c r="B24" s="6"/>
    </row>
    <row r="25" spans="1:2" x14ac:dyDescent="0.2">
      <c r="A25" s="3" t="s">
        <v>77</v>
      </c>
      <c r="B25" s="5">
        <f>SUM(B21:B24)</f>
        <v>0</v>
      </c>
    </row>
    <row r="26" spans="1:2" x14ac:dyDescent="0.2">
      <c r="A26" s="1"/>
      <c r="B26" s="4"/>
    </row>
    <row r="27" spans="1:2" x14ac:dyDescent="0.2">
      <c r="A27" s="3" t="s">
        <v>78</v>
      </c>
      <c r="B27" s="2"/>
    </row>
    <row r="28" spans="1:2" x14ac:dyDescent="0.2">
      <c r="A28" s="1" t="s">
        <v>61</v>
      </c>
      <c r="B28" s="6"/>
    </row>
    <row r="29" spans="1:2" x14ac:dyDescent="0.2">
      <c r="A29" s="1" t="s">
        <v>62</v>
      </c>
      <c r="B29" s="6"/>
    </row>
    <row r="30" spans="1:2" x14ac:dyDescent="0.2">
      <c r="A30" s="1" t="s">
        <v>52</v>
      </c>
      <c r="B30" s="6"/>
    </row>
    <row r="31" spans="1:2" x14ac:dyDescent="0.2">
      <c r="A31" s="3" t="s">
        <v>79</v>
      </c>
      <c r="B31" s="5">
        <f>SUM(B27:B30)</f>
        <v>0</v>
      </c>
    </row>
    <row r="32" spans="1:2" x14ac:dyDescent="0.2">
      <c r="A32" s="1"/>
      <c r="B32" s="4"/>
    </row>
    <row r="33" spans="1:2" ht="25.5" x14ac:dyDescent="0.2">
      <c r="A33" s="3" t="s">
        <v>82</v>
      </c>
      <c r="B33" s="2"/>
    </row>
    <row r="34" spans="1:2" s="10" customFormat="1" x14ac:dyDescent="0.2">
      <c r="A34" s="1" t="s">
        <v>123</v>
      </c>
      <c r="B34" s="18">
        <v>25.477</v>
      </c>
    </row>
    <row r="35" spans="1:2" s="10" customFormat="1" x14ac:dyDescent="0.2">
      <c r="A35" s="1" t="s">
        <v>124</v>
      </c>
      <c r="B35" s="18">
        <v>72.834999999999994</v>
      </c>
    </row>
    <row r="36" spans="1:2" s="10" customFormat="1" x14ac:dyDescent="0.2">
      <c r="A36" s="1" t="s">
        <v>125</v>
      </c>
      <c r="B36" s="18">
        <v>0.99099999999999999</v>
      </c>
    </row>
    <row r="37" spans="1:2" s="10" customFormat="1" x14ac:dyDescent="0.2">
      <c r="A37" s="1" t="s">
        <v>126</v>
      </c>
      <c r="B37" s="18">
        <v>54.624000000000002</v>
      </c>
    </row>
    <row r="38" spans="1:2" x14ac:dyDescent="0.2">
      <c r="A38" s="1" t="s">
        <v>127</v>
      </c>
      <c r="B38" s="18">
        <v>18.254000000000001</v>
      </c>
    </row>
    <row r="39" spans="1:2" x14ac:dyDescent="0.2">
      <c r="A39" s="1" t="s">
        <v>128</v>
      </c>
      <c r="B39" s="18">
        <v>57.051000000000002</v>
      </c>
    </row>
    <row r="40" spans="1:2" x14ac:dyDescent="0.2">
      <c r="A40" s="1" t="s">
        <v>129</v>
      </c>
      <c r="B40" s="18">
        <v>104.542</v>
      </c>
    </row>
    <row r="41" spans="1:2" x14ac:dyDescent="0.2">
      <c r="A41" s="3" t="s">
        <v>81</v>
      </c>
      <c r="B41" s="20">
        <f>SUM(B34:B40)</f>
        <v>333.774</v>
      </c>
    </row>
    <row r="42" spans="1:2" x14ac:dyDescent="0.2">
      <c r="A42" s="1"/>
      <c r="B42" s="4"/>
    </row>
    <row r="43" spans="1:2" ht="25.5" x14ac:dyDescent="0.2">
      <c r="A43" s="3" t="s">
        <v>80</v>
      </c>
      <c r="B43" s="16"/>
    </row>
    <row r="44" spans="1:2" x14ac:dyDescent="0.2">
      <c r="A44" s="1" t="s">
        <v>83</v>
      </c>
      <c r="B44" s="18">
        <v>0.51332999999999995</v>
      </c>
    </row>
    <row r="45" spans="1:2" x14ac:dyDescent="0.2">
      <c r="A45" s="1" t="s">
        <v>84</v>
      </c>
      <c r="B45" s="18">
        <v>11.007999999999999</v>
      </c>
    </row>
    <row r="46" spans="1:2" x14ac:dyDescent="0.2">
      <c r="A46" s="1" t="s">
        <v>85</v>
      </c>
      <c r="B46" s="18">
        <v>5.8920000000000003</v>
      </c>
    </row>
    <row r="47" spans="1:2" x14ac:dyDescent="0.2">
      <c r="A47" s="1" t="s">
        <v>86</v>
      </c>
      <c r="B47" s="18">
        <v>13.422000000000001</v>
      </c>
    </row>
    <row r="48" spans="1:2" x14ac:dyDescent="0.2">
      <c r="A48" s="1" t="s">
        <v>87</v>
      </c>
      <c r="B48" s="18">
        <v>5.5861200000000002</v>
      </c>
    </row>
    <row r="49" spans="1:2" x14ac:dyDescent="0.2">
      <c r="A49" s="1" t="s">
        <v>88</v>
      </c>
      <c r="B49" s="18">
        <v>0.21947</v>
      </c>
    </row>
    <row r="50" spans="1:2" x14ac:dyDescent="0.2">
      <c r="A50" s="1" t="s">
        <v>89</v>
      </c>
      <c r="B50" s="18">
        <v>3.7719999999999997E-2</v>
      </c>
    </row>
    <row r="51" spans="1:2" x14ac:dyDescent="0.2">
      <c r="A51" s="1" t="s">
        <v>90</v>
      </c>
      <c r="B51" s="18">
        <v>0.87660000000000005</v>
      </c>
    </row>
    <row r="52" spans="1:2" x14ac:dyDescent="0.2">
      <c r="A52" s="1" t="s">
        <v>91</v>
      </c>
      <c r="B52" s="18">
        <v>1.17557</v>
      </c>
    </row>
    <row r="53" spans="1:2" x14ac:dyDescent="0.2">
      <c r="A53" s="1" t="s">
        <v>92</v>
      </c>
      <c r="B53" s="18">
        <v>2.468</v>
      </c>
    </row>
    <row r="54" spans="1:2" x14ac:dyDescent="0.2">
      <c r="A54" s="1" t="s">
        <v>93</v>
      </c>
      <c r="B54" s="18">
        <v>1.60185</v>
      </c>
    </row>
    <row r="55" spans="1:2" x14ac:dyDescent="0.2">
      <c r="A55" s="1" t="s">
        <v>94</v>
      </c>
      <c r="B55" s="18">
        <v>0.30348999999999998</v>
      </c>
    </row>
    <row r="56" spans="1:2" x14ac:dyDescent="0.2">
      <c r="A56" s="1" t="s">
        <v>95</v>
      </c>
      <c r="B56" s="18">
        <v>2.5100000000000001E-2</v>
      </c>
    </row>
    <row r="57" spans="1:2" s="14" customFormat="1" x14ac:dyDescent="0.2">
      <c r="A57" s="1" t="s">
        <v>130</v>
      </c>
      <c r="B57" s="18">
        <v>5.7000000000000002E-2</v>
      </c>
    </row>
    <row r="58" spans="1:2" x14ac:dyDescent="0.2">
      <c r="A58" s="1" t="s">
        <v>96</v>
      </c>
      <c r="B58" s="18">
        <v>0.59662999999999999</v>
      </c>
    </row>
    <row r="59" spans="1:2" x14ac:dyDescent="0.2">
      <c r="A59" s="1" t="s">
        <v>97</v>
      </c>
      <c r="B59" s="18">
        <v>0.75943000000000005</v>
      </c>
    </row>
    <row r="60" spans="1:2" x14ac:dyDescent="0.2">
      <c r="A60" s="1" t="s">
        <v>96</v>
      </c>
      <c r="B60" s="18">
        <v>0.14165</v>
      </c>
    </row>
    <row r="61" spans="1:2" x14ac:dyDescent="0.2">
      <c r="A61" s="1" t="s">
        <v>98</v>
      </c>
      <c r="B61" s="18">
        <v>0.24997</v>
      </c>
    </row>
    <row r="62" spans="1:2" x14ac:dyDescent="0.2">
      <c r="A62" s="1" t="s">
        <v>99</v>
      </c>
      <c r="B62" s="18">
        <v>0.52637</v>
      </c>
    </row>
    <row r="63" spans="1:2" x14ac:dyDescent="0.2">
      <c r="A63" s="1" t="s">
        <v>100</v>
      </c>
      <c r="B63" s="18">
        <v>0.13406000000000001</v>
      </c>
    </row>
    <row r="64" spans="1:2" x14ac:dyDescent="0.2">
      <c r="A64" s="1" t="s">
        <v>101</v>
      </c>
      <c r="B64" s="18">
        <v>0.22514999999999999</v>
      </c>
    </row>
    <row r="65" spans="1:2" x14ac:dyDescent="0.2">
      <c r="A65" s="1" t="s">
        <v>102</v>
      </c>
      <c r="B65" s="18">
        <v>0.21931999999999999</v>
      </c>
    </row>
    <row r="66" spans="1:2" x14ac:dyDescent="0.2">
      <c r="A66" s="1" t="s">
        <v>103</v>
      </c>
      <c r="B66" s="18">
        <v>0.38984999999999997</v>
      </c>
    </row>
    <row r="67" spans="1:2" x14ac:dyDescent="0.2">
      <c r="A67" s="1" t="s">
        <v>104</v>
      </c>
      <c r="B67" s="18">
        <v>3.7940000000000002E-2</v>
      </c>
    </row>
    <row r="68" spans="1:2" x14ac:dyDescent="0.2">
      <c r="A68" s="3" t="s">
        <v>81</v>
      </c>
      <c r="B68" s="16">
        <f>SUM(B44:B67)</f>
        <v>46.466620000000006</v>
      </c>
    </row>
    <row r="69" spans="1:2" x14ac:dyDescent="0.2">
      <c r="A69" s="1"/>
      <c r="B69" s="4"/>
    </row>
    <row r="70" spans="1:2" ht="25.5" x14ac:dyDescent="0.2">
      <c r="A70" s="3" t="s">
        <v>105</v>
      </c>
      <c r="B70" s="2"/>
    </row>
    <row r="71" spans="1:2" x14ac:dyDescent="0.2">
      <c r="A71" s="1" t="s">
        <v>106</v>
      </c>
      <c r="B71" s="6"/>
    </row>
    <row r="72" spans="1:2" x14ac:dyDescent="0.2">
      <c r="A72" s="1" t="s">
        <v>107</v>
      </c>
      <c r="B72" s="6"/>
    </row>
    <row r="73" spans="1:2" x14ac:dyDescent="0.2">
      <c r="A73" s="1" t="s">
        <v>52</v>
      </c>
      <c r="B73" s="6">
        <v>0</v>
      </c>
    </row>
    <row r="74" spans="1:2" x14ac:dyDescent="0.2">
      <c r="A74" s="3" t="s">
        <v>81</v>
      </c>
      <c r="B74" s="5">
        <f>SUM(B71:B73)</f>
        <v>0</v>
      </c>
    </row>
    <row r="75" spans="1:2" x14ac:dyDescent="0.2">
      <c r="A75" s="1"/>
      <c r="B75" s="4"/>
    </row>
    <row r="76" spans="1:2" ht="25.5" x14ac:dyDescent="0.2">
      <c r="A76" s="3" t="s">
        <v>108</v>
      </c>
      <c r="B76" s="2"/>
    </row>
    <row r="77" spans="1:2" x14ac:dyDescent="0.2">
      <c r="A77" s="1" t="s">
        <v>106</v>
      </c>
      <c r="B77" s="6"/>
    </row>
    <row r="78" spans="1:2" x14ac:dyDescent="0.2">
      <c r="A78" s="1" t="s">
        <v>107</v>
      </c>
      <c r="B78" s="6"/>
    </row>
    <row r="79" spans="1:2" x14ac:dyDescent="0.2">
      <c r="A79" s="3" t="s">
        <v>81</v>
      </c>
      <c r="B79" s="5">
        <f>SUM(B77:B78)</f>
        <v>0</v>
      </c>
    </row>
    <row r="80" spans="1:2" x14ac:dyDescent="0.2">
      <c r="A80" s="1"/>
      <c r="B80" s="4"/>
    </row>
    <row r="81" spans="1:2" x14ac:dyDescent="0.2">
      <c r="A81" s="3" t="s">
        <v>109</v>
      </c>
      <c r="B81" s="2"/>
    </row>
    <row r="82" spans="1:2" x14ac:dyDescent="0.2">
      <c r="A82" s="1" t="s">
        <v>106</v>
      </c>
      <c r="B82" s="6"/>
    </row>
    <row r="83" spans="1:2" x14ac:dyDescent="0.2">
      <c r="A83" s="1" t="s">
        <v>107</v>
      </c>
      <c r="B83" s="6"/>
    </row>
    <row r="84" spans="1:2" x14ac:dyDescent="0.2">
      <c r="A84" s="1" t="s">
        <v>52</v>
      </c>
      <c r="B84" s="6"/>
    </row>
    <row r="85" spans="1:2" x14ac:dyDescent="0.2">
      <c r="A85" s="3" t="s">
        <v>79</v>
      </c>
      <c r="B85" s="5">
        <f>SUM(B81:B84)</f>
        <v>0</v>
      </c>
    </row>
    <row r="86" spans="1:2" x14ac:dyDescent="0.2">
      <c r="A86" s="1"/>
      <c r="B86" s="4"/>
    </row>
    <row r="87" spans="1:2" x14ac:dyDescent="0.2">
      <c r="A87" s="3" t="s">
        <v>110</v>
      </c>
      <c r="B87" s="5">
        <f>B14+B19+B25+B31+B41+B68+B74+B79+B85</f>
        <v>380.24062000000004</v>
      </c>
    </row>
    <row r="88" spans="1:2" x14ac:dyDescent="0.2">
      <c r="A88" s="1"/>
      <c r="B88" s="4"/>
    </row>
    <row r="89" spans="1:2" x14ac:dyDescent="0.2">
      <c r="A89" s="3" t="s">
        <v>111</v>
      </c>
      <c r="B89" s="2"/>
    </row>
    <row r="90" spans="1:2" x14ac:dyDescent="0.2">
      <c r="A90" s="1" t="s">
        <v>61</v>
      </c>
      <c r="B90" s="6"/>
    </row>
    <row r="91" spans="1:2" x14ac:dyDescent="0.2">
      <c r="A91" s="1" t="s">
        <v>62</v>
      </c>
      <c r="B91" s="6"/>
    </row>
    <row r="92" spans="1:2" x14ac:dyDescent="0.2">
      <c r="A92" s="1" t="s">
        <v>52</v>
      </c>
      <c r="B92" s="6"/>
    </row>
    <row r="93" spans="1:2" x14ac:dyDescent="0.2">
      <c r="A93" s="3" t="s">
        <v>112</v>
      </c>
      <c r="B93" s="5">
        <f>SUM(B89:B92)</f>
        <v>0</v>
      </c>
    </row>
    <row r="94" spans="1:2" x14ac:dyDescent="0.2">
      <c r="A94" s="1"/>
      <c r="B94" s="4"/>
    </row>
    <row r="95" spans="1:2" x14ac:dyDescent="0.2">
      <c r="A95" s="3" t="s">
        <v>113</v>
      </c>
      <c r="B95" s="5">
        <v>844940</v>
      </c>
    </row>
    <row r="98" spans="1:1" x14ac:dyDescent="0.2">
      <c r="A98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3" workbookViewId="0">
      <selection activeCell="E63" sqref="E63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114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10.978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10.978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0.22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0.22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11">
        <v>6.24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17.438000000000002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119870.48699999999</v>
      </c>
    </row>
    <row r="32" spans="1:2" x14ac:dyDescent="0.2">
      <c r="A32" s="1" t="s">
        <v>20</v>
      </c>
      <c r="B32" s="6">
        <v>119443.018</v>
      </c>
    </row>
    <row r="33" spans="1:2" ht="25.5" x14ac:dyDescent="0.2">
      <c r="A33" s="1" t="s">
        <v>21</v>
      </c>
      <c r="B33" s="6">
        <v>120297.95600000001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1.4547367276483998E-4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8.072000000000001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12">
        <v>6.15</v>
      </c>
    </row>
    <row r="46" spans="1:2" ht="25.5" x14ac:dyDescent="0.2">
      <c r="A46" s="1" t="s">
        <v>31</v>
      </c>
      <c r="B46" s="6">
        <v>1.9219999999999999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6.7100059455706801E-5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2.4328999405442931E-3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6.7100059455706801E-5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13">
        <f>B29+B40-B57</f>
        <v>25.510000000000005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2.1281301710236654E-4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2.6454736727648401E-3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6" workbookViewId="0">
      <selection activeCell="F64" sqref="F64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115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151.72399999999999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151.72399999999999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0.51900000000000002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0.51900000000000002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79.391000000000005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231.63400000000001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468598.82299999997</v>
      </c>
    </row>
    <row r="32" spans="1:2" x14ac:dyDescent="0.2">
      <c r="A32" s="1" t="s">
        <v>20</v>
      </c>
      <c r="B32" s="6">
        <v>641236.87199999997</v>
      </c>
    </row>
    <row r="33" spans="1:2" ht="25.5" x14ac:dyDescent="0.2">
      <c r="A33" s="1" t="s">
        <v>21</v>
      </c>
      <c r="B33" s="6">
        <v>295960.77399999998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4.9431195434308643E-4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198.084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183.518</v>
      </c>
    </row>
    <row r="46" spans="1:2" ht="25.5" x14ac:dyDescent="0.2">
      <c r="A46" s="1" t="s">
        <v>31</v>
      </c>
      <c r="B46" s="6">
        <v>14.566000000000001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6.6929139737957307E-4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1.830708602620427E-3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6.6929139737957307E-4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429.71800000000002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9.1702748472332382E-4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2.9943119543430867E-3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5" workbookViewId="0">
      <selection activeCell="F46" sqref="F46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116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60.338000000000001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60.338000000000001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0.495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0.495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41.247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102.08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320568.69150000002</v>
      </c>
    </row>
    <row r="32" spans="1:2" x14ac:dyDescent="0.2">
      <c r="A32" s="1" t="s">
        <v>20</v>
      </c>
      <c r="B32" s="6">
        <v>405744.27100000001</v>
      </c>
    </row>
    <row r="33" spans="1:2" ht="25.5" x14ac:dyDescent="0.2">
      <c r="A33" s="1" t="s">
        <v>21</v>
      </c>
      <c r="B33" s="6">
        <v>235393.11199999999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3.1843409137164596E-4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67.143000000000001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53.091999999999999</v>
      </c>
    </row>
    <row r="46" spans="1:2" ht="25.5" x14ac:dyDescent="0.2">
      <c r="A46" s="1" t="s">
        <v>31</v>
      </c>
      <c r="B46" s="6">
        <v>14.051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2.8523774306531114E-4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2.2147622569346891E-3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2.8523774306531114E-4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169.22300000000001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5.2788374063659929E-4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2.8184340913716462E-3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1" workbookViewId="0">
      <selection activeCell="E53" sqref="E53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117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2.2879999999999998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2.2879999999999998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3.6999999999999998E-2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3.6999999999999998E-2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0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2.3249999999999997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19059.357</v>
      </c>
    </row>
    <row r="32" spans="1:2" x14ac:dyDescent="0.2">
      <c r="A32" s="1" t="s">
        <v>20</v>
      </c>
      <c r="B32" s="6">
        <v>19294.955999999998</v>
      </c>
    </row>
    <row r="33" spans="1:2" ht="25.5" x14ac:dyDescent="0.2">
      <c r="A33" s="1" t="s">
        <v>21</v>
      </c>
      <c r="B33" s="6">
        <v>18823.758000000002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1.2198732622511871E-4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0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0</v>
      </c>
    </row>
    <row r="46" spans="1:2" ht="25.5" x14ac:dyDescent="0.2">
      <c r="A46" s="1" t="s">
        <v>31</v>
      </c>
      <c r="B46" s="6">
        <v>0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0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2.5000000000000001E-3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0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2.3249999999999997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1.2198732622511871E-4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2.6219873262251186E-3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44" workbookViewId="0">
      <selection activeCell="F48" sqref="F48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2" t="s">
        <v>118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23.472999999999999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23.472999999999999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0.16900000000000001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0.16900000000000001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8.58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32.222000000000001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135804.837</v>
      </c>
    </row>
    <row r="32" spans="1:2" x14ac:dyDescent="0.2">
      <c r="A32" s="1" t="s">
        <v>20</v>
      </c>
      <c r="B32" s="6">
        <v>182950.24600000001</v>
      </c>
    </row>
    <row r="33" spans="1:2" ht="25.5" x14ac:dyDescent="0.2">
      <c r="A33" s="1" t="s">
        <v>21</v>
      </c>
      <c r="B33" s="6">
        <v>88659.428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2.3726695390091299E-4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22.187999999999999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6">
        <v>15.574999999999999</v>
      </c>
    </row>
    <row r="46" spans="1:2" ht="25.5" x14ac:dyDescent="0.2">
      <c r="A46" s="1" t="s">
        <v>31</v>
      </c>
      <c r="B46" s="6">
        <v>6.6130000000000004</v>
      </c>
    </row>
    <row r="47" spans="1:2" ht="25.5" x14ac:dyDescent="0.2">
      <c r="A47" s="1" t="s">
        <v>32</v>
      </c>
      <c r="B47" s="6">
        <v>0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2.502610325886605E-4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2.5000000000000001E-3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2.2497389674113397E-3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2.502610325886605E-4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54.41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4.0064846880232989E-4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2.737266953900913E-3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rightToLeft="1" topLeftCell="A33" workbookViewId="0">
      <selection activeCell="G47" sqref="G47"/>
    </sheetView>
  </sheetViews>
  <sheetFormatPr defaultColWidth="9.140625" defaultRowHeight="12.75" x14ac:dyDescent="0.2"/>
  <cols>
    <col min="1" max="1" width="80.7109375" customWidth="1"/>
    <col min="2" max="2" width="20.7109375" customWidth="1"/>
  </cols>
  <sheetData>
    <row r="1" spans="1:2" x14ac:dyDescent="0.2">
      <c r="A1" s="24" t="s">
        <v>0</v>
      </c>
      <c r="B1" s="23"/>
    </row>
    <row r="2" spans="1:2" x14ac:dyDescent="0.2">
      <c r="A2" s="22"/>
      <c r="B2" s="23"/>
    </row>
    <row r="3" spans="1:2" x14ac:dyDescent="0.2">
      <c r="A3" s="24" t="s">
        <v>1</v>
      </c>
      <c r="B3" s="23"/>
    </row>
    <row r="4" spans="1:2" x14ac:dyDescent="0.2">
      <c r="A4" s="22"/>
      <c r="B4" s="23"/>
    </row>
    <row r="5" spans="1:2" x14ac:dyDescent="0.2">
      <c r="A5" s="22" t="s">
        <v>2</v>
      </c>
      <c r="B5" s="23"/>
    </row>
    <row r="6" spans="1:2" x14ac:dyDescent="0.2">
      <c r="A6" s="22"/>
      <c r="B6" s="23"/>
    </row>
    <row r="7" spans="1:2" x14ac:dyDescent="0.2">
      <c r="A7" s="25" t="s">
        <v>131</v>
      </c>
      <c r="B7" s="23"/>
    </row>
    <row r="8" spans="1:2" x14ac:dyDescent="0.2">
      <c r="A8" s="22"/>
      <c r="B8" s="23"/>
    </row>
    <row r="9" spans="1:2" x14ac:dyDescent="0.2">
      <c r="A9" s="1"/>
      <c r="B9" s="2" t="s">
        <v>4</v>
      </c>
    </row>
    <row r="10" spans="1:2" x14ac:dyDescent="0.2">
      <c r="A10" s="3" t="s">
        <v>5</v>
      </c>
      <c r="B10" s="4"/>
    </row>
    <row r="11" spans="1:2" x14ac:dyDescent="0.2">
      <c r="A11" s="3" t="s">
        <v>6</v>
      </c>
      <c r="B11" s="5">
        <f>B12+B13</f>
        <v>1.3280000000000001</v>
      </c>
    </row>
    <row r="12" spans="1:2" x14ac:dyDescent="0.2">
      <c r="A12" s="1" t="s">
        <v>7</v>
      </c>
      <c r="B12" s="6"/>
    </row>
    <row r="13" spans="1:2" x14ac:dyDescent="0.2">
      <c r="A13" s="1" t="s">
        <v>8</v>
      </c>
      <c r="B13" s="6">
        <v>1.3280000000000001</v>
      </c>
    </row>
    <row r="14" spans="1:2" x14ac:dyDescent="0.2">
      <c r="A14" s="1"/>
      <c r="B14" s="4"/>
    </row>
    <row r="15" spans="1:2" ht="25.5" x14ac:dyDescent="0.2">
      <c r="A15" s="3" t="s">
        <v>9</v>
      </c>
      <c r="B15" s="5">
        <f>B16+B17</f>
        <v>6.0000000000000001E-3</v>
      </c>
    </row>
    <row r="16" spans="1:2" x14ac:dyDescent="0.2">
      <c r="A16" s="1" t="s">
        <v>10</v>
      </c>
      <c r="B16" s="6"/>
    </row>
    <row r="17" spans="1:2" x14ac:dyDescent="0.2">
      <c r="A17" s="1" t="s">
        <v>11</v>
      </c>
      <c r="B17" s="6">
        <v>6.0000000000000001E-3</v>
      </c>
    </row>
    <row r="18" spans="1:2" x14ac:dyDescent="0.2">
      <c r="A18" s="1"/>
      <c r="B18" s="4"/>
    </row>
    <row r="19" spans="1:2" x14ac:dyDescent="0.2">
      <c r="A19" s="3" t="s">
        <v>12</v>
      </c>
      <c r="B19" s="5">
        <f>B20+B21</f>
        <v>0</v>
      </c>
    </row>
    <row r="20" spans="1:2" x14ac:dyDescent="0.2">
      <c r="A20" s="1" t="s">
        <v>13</v>
      </c>
      <c r="B20" s="6">
        <v>0</v>
      </c>
    </row>
    <row r="21" spans="1:2" x14ac:dyDescent="0.2">
      <c r="A21" s="1" t="s">
        <v>14</v>
      </c>
      <c r="B21" s="6"/>
    </row>
    <row r="22" spans="1:2" x14ac:dyDescent="0.2">
      <c r="A22" s="1"/>
      <c r="B22" s="4"/>
    </row>
    <row r="23" spans="1:2" x14ac:dyDescent="0.2">
      <c r="A23" s="3" t="s">
        <v>15</v>
      </c>
      <c r="B23" s="7">
        <v>1.0740000000000001</v>
      </c>
    </row>
    <row r="24" spans="1:2" x14ac:dyDescent="0.2">
      <c r="A24" s="1"/>
      <c r="B24" s="4"/>
    </row>
    <row r="25" spans="1:2" x14ac:dyDescent="0.2">
      <c r="A25" s="3" t="s">
        <v>16</v>
      </c>
      <c r="B25" s="7"/>
    </row>
    <row r="26" spans="1:2" x14ac:dyDescent="0.2">
      <c r="A26" s="1"/>
      <c r="B26" s="4"/>
    </row>
    <row r="27" spans="1:2" x14ac:dyDescent="0.2">
      <c r="A27" s="3" t="s">
        <v>17</v>
      </c>
      <c r="B27" s="7"/>
    </row>
    <row r="28" spans="1:2" x14ac:dyDescent="0.2">
      <c r="A28" s="1"/>
      <c r="B28" s="4"/>
    </row>
    <row r="29" spans="1:2" x14ac:dyDescent="0.2">
      <c r="A29" s="3" t="s">
        <v>18</v>
      </c>
      <c r="B29" s="5">
        <f>B11+B15+B19+B23+B25+B27</f>
        <v>2.4080000000000004</v>
      </c>
    </row>
    <row r="30" spans="1:2" x14ac:dyDescent="0.2">
      <c r="A30" s="1"/>
      <c r="B30" s="4"/>
    </row>
    <row r="31" spans="1:2" x14ac:dyDescent="0.2">
      <c r="A31" s="3" t="s">
        <v>19</v>
      </c>
      <c r="B31" s="5">
        <f>(B32+B33)/2</f>
        <v>5135.5</v>
      </c>
    </row>
    <row r="32" spans="1:2" x14ac:dyDescent="0.2">
      <c r="A32" s="1" t="s">
        <v>20</v>
      </c>
      <c r="B32" s="6">
        <v>7149</v>
      </c>
    </row>
    <row r="33" spans="1:2" ht="25.5" x14ac:dyDescent="0.2">
      <c r="A33" s="1" t="s">
        <v>21</v>
      </c>
      <c r="B33" s="6">
        <v>3122</v>
      </c>
    </row>
    <row r="34" spans="1:2" x14ac:dyDescent="0.2">
      <c r="A34" s="1"/>
      <c r="B34" s="4"/>
    </row>
    <row r="35" spans="1:2" x14ac:dyDescent="0.2">
      <c r="A35" s="3" t="s">
        <v>22</v>
      </c>
      <c r="B35" s="8">
        <f>B29/B31</f>
        <v>4.6889299970791557E-4</v>
      </c>
    </row>
    <row r="36" spans="1:2" x14ac:dyDescent="0.2">
      <c r="A36" s="1"/>
      <c r="B36" s="4"/>
    </row>
    <row r="37" spans="1:2" x14ac:dyDescent="0.2">
      <c r="A37" s="3" t="s">
        <v>23</v>
      </c>
      <c r="B37" s="2"/>
    </row>
    <row r="38" spans="1:2" x14ac:dyDescent="0.2">
      <c r="A38" s="3" t="s">
        <v>24</v>
      </c>
      <c r="B38" s="7"/>
    </row>
    <row r="39" spans="1:2" x14ac:dyDescent="0.2">
      <c r="A39" s="1"/>
      <c r="B39" s="4"/>
    </row>
    <row r="40" spans="1:2" x14ac:dyDescent="0.2">
      <c r="A40" s="3" t="s">
        <v>25</v>
      </c>
      <c r="B40" s="5">
        <f>SUM(B41:B49)</f>
        <v>3.0470000000000002</v>
      </c>
    </row>
    <row r="41" spans="1:2" x14ac:dyDescent="0.2">
      <c r="A41" s="1" t="s">
        <v>26</v>
      </c>
      <c r="B41" s="6">
        <v>0</v>
      </c>
    </row>
    <row r="42" spans="1:2" x14ac:dyDescent="0.2">
      <c r="A42" s="1" t="s">
        <v>27</v>
      </c>
      <c r="B42" s="6">
        <v>0</v>
      </c>
    </row>
    <row r="43" spans="1:2" x14ac:dyDescent="0.2">
      <c r="A43" s="1" t="s">
        <v>28</v>
      </c>
      <c r="B43" s="6">
        <v>0</v>
      </c>
    </row>
    <row r="44" spans="1:2" x14ac:dyDescent="0.2">
      <c r="A44" s="1" t="s">
        <v>29</v>
      </c>
      <c r="B44" s="6">
        <v>0</v>
      </c>
    </row>
    <row r="45" spans="1:2" ht="25.5" x14ac:dyDescent="0.2">
      <c r="A45" s="1" t="s">
        <v>30</v>
      </c>
      <c r="B45" s="21">
        <v>2.198</v>
      </c>
    </row>
    <row r="46" spans="1:2" ht="25.5" x14ac:dyDescent="0.2">
      <c r="A46" s="1" t="s">
        <v>31</v>
      </c>
      <c r="B46" s="21">
        <v>0.33</v>
      </c>
    </row>
    <row r="47" spans="1:2" ht="25.5" x14ac:dyDescent="0.2">
      <c r="A47" s="1" t="s">
        <v>32</v>
      </c>
      <c r="B47" s="21">
        <v>0.51900000000000002</v>
      </c>
    </row>
    <row r="48" spans="1:2" ht="25.5" x14ac:dyDescent="0.2">
      <c r="A48" s="1" t="s">
        <v>33</v>
      </c>
      <c r="B48" s="6">
        <v>0</v>
      </c>
    </row>
    <row r="49" spans="1:2" x14ac:dyDescent="0.2">
      <c r="A49" s="1" t="s">
        <v>34</v>
      </c>
      <c r="B49" s="6">
        <v>0</v>
      </c>
    </row>
    <row r="50" spans="1:2" x14ac:dyDescent="0.2">
      <c r="A50" s="1"/>
      <c r="B50" s="4"/>
    </row>
    <row r="51" spans="1:2" x14ac:dyDescent="0.2">
      <c r="A51" s="3" t="s">
        <v>35</v>
      </c>
      <c r="B51" s="8">
        <f>B40/B33</f>
        <v>9.7597693786034595E-4</v>
      </c>
    </row>
    <row r="52" spans="1:2" x14ac:dyDescent="0.2">
      <c r="A52" s="1"/>
      <c r="B52" s="4"/>
    </row>
    <row r="53" spans="1:2" x14ac:dyDescent="0.2">
      <c r="A53" s="3" t="s">
        <v>36</v>
      </c>
      <c r="B53" s="15">
        <v>5.0000000000000001E-3</v>
      </c>
    </row>
    <row r="54" spans="1:2" x14ac:dyDescent="0.2">
      <c r="A54" s="1"/>
      <c r="B54" s="4"/>
    </row>
    <row r="55" spans="1:2" ht="25.5" x14ac:dyDescent="0.2">
      <c r="A55" s="3" t="s">
        <v>37</v>
      </c>
      <c r="B55" s="5">
        <f>B53-B51</f>
        <v>4.0240230621396544E-3</v>
      </c>
    </row>
    <row r="56" spans="1:2" x14ac:dyDescent="0.2">
      <c r="A56" s="1"/>
      <c r="B56" s="4"/>
    </row>
    <row r="57" spans="1:2" x14ac:dyDescent="0.2">
      <c r="A57" s="3" t="s">
        <v>38</v>
      </c>
      <c r="B57" s="7">
        <v>0</v>
      </c>
    </row>
    <row r="58" spans="1:2" ht="25.5" x14ac:dyDescent="0.2">
      <c r="A58" s="3" t="s">
        <v>39</v>
      </c>
      <c r="B58" s="8">
        <f>(B40-B57)/B33</f>
        <v>9.7597693786034595E-4</v>
      </c>
    </row>
    <row r="59" spans="1:2" x14ac:dyDescent="0.2">
      <c r="A59" s="1"/>
      <c r="B59" s="4"/>
    </row>
    <row r="60" spans="1:2" x14ac:dyDescent="0.2">
      <c r="A60" s="3" t="s">
        <v>40</v>
      </c>
      <c r="B60" s="5">
        <f>I29+I40-I57</f>
        <v>0</v>
      </c>
    </row>
    <row r="61" spans="1:2" x14ac:dyDescent="0.2">
      <c r="A61" s="1"/>
      <c r="B61" s="4"/>
    </row>
    <row r="62" spans="1:2" x14ac:dyDescent="0.2">
      <c r="A62" s="3" t="s">
        <v>41</v>
      </c>
      <c r="B62" s="5">
        <f>B29+B40-B57</f>
        <v>5.4550000000000001</v>
      </c>
    </row>
    <row r="63" spans="1:2" x14ac:dyDescent="0.2">
      <c r="A63" s="1"/>
      <c r="B63" s="4"/>
    </row>
    <row r="64" spans="1:2" x14ac:dyDescent="0.2">
      <c r="A64" s="3" t="s">
        <v>42</v>
      </c>
      <c r="B64" s="8">
        <f>B62/B31</f>
        <v>1.0622140005841691E-3</v>
      </c>
    </row>
    <row r="65" spans="1:2" x14ac:dyDescent="0.2">
      <c r="A65" s="1"/>
      <c r="B65" s="4"/>
    </row>
    <row r="66" spans="1:2" x14ac:dyDescent="0.2">
      <c r="A66" s="3" t="s">
        <v>43</v>
      </c>
      <c r="B66" s="2"/>
    </row>
    <row r="67" spans="1:2" ht="25.5" x14ac:dyDescent="0.2">
      <c r="A67" s="3" t="s">
        <v>44</v>
      </c>
      <c r="B67" s="19">
        <v>2.5000000000000001E-3</v>
      </c>
    </row>
    <row r="68" spans="1:2" x14ac:dyDescent="0.2">
      <c r="A68" s="3" t="s">
        <v>45</v>
      </c>
      <c r="B68" s="5">
        <f>B35+B67</f>
        <v>2.9688929997079157E-3</v>
      </c>
    </row>
    <row r="70" spans="1:2" x14ac:dyDescent="0.2">
      <c r="A70" s="9" t="s">
        <v>46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14</vt:i4>
      </vt:variant>
    </vt:vector>
  </HeadingPairs>
  <TitlesOfParts>
    <vt:vector size="14" baseType="lpstr">
      <vt:lpstr>נספח 1</vt:lpstr>
      <vt:lpstr>נספח 2</vt:lpstr>
      <vt:lpstr>נספח 3</vt:lpstr>
      <vt:lpstr>1078</vt:lpstr>
      <vt:lpstr>1536</vt:lpstr>
      <vt:lpstr>7232</vt:lpstr>
      <vt:lpstr>1209</vt:lpstr>
      <vt:lpstr>7233</vt:lpstr>
      <vt:lpstr>14332</vt:lpstr>
      <vt:lpstr>7231</vt:lpstr>
      <vt:lpstr>14919</vt:lpstr>
      <vt:lpstr>14331</vt:lpstr>
      <vt:lpstr>15396</vt:lpstr>
      <vt:lpstr>15423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2026-02-09T07:52:26Z</dcterms:created>
  <dcterms:modified xsi:type="dcterms:W3CDTF">2026-03-01T09:56:28Z</dcterms:modified>
</cp:coreProperties>
</file>