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L\QPRO\amit\amir\דוח הוצאות ישירות אינפינטי 2025\הוצאות אינפינטי לשנת 2025\"/>
    </mc:Choice>
  </mc:AlternateContent>
  <bookViews>
    <workbookView xWindow="-120" yWindow="-120" windowWidth="29040" windowHeight="15750" activeTab="4"/>
  </bookViews>
  <sheets>
    <sheet name="נספח 1" sheetId="1" r:id="rId1"/>
    <sheet name="נספח 2" sheetId="2" r:id="rId2"/>
    <sheet name="נספח 3" sheetId="3" r:id="rId3"/>
    <sheet name="9638" sheetId="4" r:id="rId4"/>
    <sheet name="9639" sheetId="5" r:id="rId5"/>
    <sheet name="11407" sheetId="6" r:id="rId6"/>
    <sheet name="12540" sheetId="7" r:id="rId7"/>
    <sheet name="13228" sheetId="8" r:id="rId8"/>
    <sheet name="14923" sheetId="9" r:id="rId9"/>
    <sheet name="14924" sheetId="10" r:id="rId10"/>
    <sheet name="15418" sheetId="11" r:id="rId1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2" l="1"/>
  <c r="B17" i="1"/>
  <c r="B41" i="3" l="1"/>
  <c r="B32" i="1"/>
  <c r="B31" i="1" s="1"/>
  <c r="B33" i="1"/>
  <c r="B45" i="1"/>
  <c r="B46" i="1"/>
  <c r="B23" i="1"/>
  <c r="B15" i="1"/>
  <c r="B13" i="1"/>
  <c r="B60" i="11"/>
  <c r="B40" i="11"/>
  <c r="B58" i="11" s="1"/>
  <c r="B31" i="11"/>
  <c r="B19" i="11"/>
  <c r="B15" i="11"/>
  <c r="B11" i="11"/>
  <c r="B60" i="10"/>
  <c r="B40" i="10"/>
  <c r="B51" i="10" s="1"/>
  <c r="B55" i="10" s="1"/>
  <c r="B31" i="10"/>
  <c r="B19" i="10"/>
  <c r="B15" i="10"/>
  <c r="B11" i="10"/>
  <c r="B60" i="9"/>
  <c r="B40" i="9"/>
  <c r="B51" i="9" s="1"/>
  <c r="B55" i="9" s="1"/>
  <c r="B31" i="9"/>
  <c r="B19" i="9"/>
  <c r="B15" i="9"/>
  <c r="B11" i="9"/>
  <c r="B60" i="8"/>
  <c r="B40" i="8"/>
  <c r="B58" i="8" s="1"/>
  <c r="B31" i="8"/>
  <c r="B19" i="8"/>
  <c r="B15" i="8"/>
  <c r="B11" i="8"/>
  <c r="B60" i="7"/>
  <c r="B40" i="7"/>
  <c r="B58" i="7" s="1"/>
  <c r="B31" i="7"/>
  <c r="B19" i="7"/>
  <c r="B15" i="7"/>
  <c r="B11" i="7"/>
  <c r="B60" i="6"/>
  <c r="B40" i="6"/>
  <c r="B51" i="6" s="1"/>
  <c r="B55" i="6" s="1"/>
  <c r="B31" i="6"/>
  <c r="B19" i="6"/>
  <c r="B15" i="6"/>
  <c r="B11" i="6"/>
  <c r="B29" i="6" s="1"/>
  <c r="B60" i="5"/>
  <c r="B40" i="5"/>
  <c r="B58" i="5" s="1"/>
  <c r="B31" i="5"/>
  <c r="B19" i="5"/>
  <c r="B15" i="5"/>
  <c r="B11" i="5"/>
  <c r="B60" i="4"/>
  <c r="B40" i="4"/>
  <c r="B58" i="4" s="1"/>
  <c r="B31" i="4"/>
  <c r="B19" i="4"/>
  <c r="B15" i="4"/>
  <c r="B11" i="4"/>
  <c r="B29" i="4" s="1"/>
  <c r="B88" i="3"/>
  <c r="B80" i="3"/>
  <c r="B74" i="3"/>
  <c r="B69" i="3"/>
  <c r="B63" i="3"/>
  <c r="B31" i="3"/>
  <c r="B25" i="3"/>
  <c r="B19" i="3"/>
  <c r="B14" i="3"/>
  <c r="B56" i="2"/>
  <c r="B50" i="2"/>
  <c r="B42" i="2"/>
  <c r="B36" i="2"/>
  <c r="B30" i="2"/>
  <c r="B58" i="2" s="1"/>
  <c r="B60" i="1"/>
  <c r="B19" i="1"/>
  <c r="B11" i="1"/>
  <c r="B40" i="1" l="1"/>
  <c r="B58" i="1" s="1"/>
  <c r="B29" i="1"/>
  <c r="B58" i="10"/>
  <c r="B29" i="8"/>
  <c r="B35" i="8" s="1"/>
  <c r="B68" i="8" s="1"/>
  <c r="B58" i="9"/>
  <c r="B29" i="9"/>
  <c r="B35" i="9" s="1"/>
  <c r="B68" i="9" s="1"/>
  <c r="B82" i="3"/>
  <c r="B29" i="5"/>
  <c r="B62" i="5" s="1"/>
  <c r="B64" i="5" s="1"/>
  <c r="B29" i="7"/>
  <c r="B35" i="7" s="1"/>
  <c r="B68" i="7" s="1"/>
  <c r="B29" i="10"/>
  <c r="B35" i="10" s="1"/>
  <c r="B68" i="10" s="1"/>
  <c r="B29" i="11"/>
  <c r="B62" i="11" s="1"/>
  <c r="B64" i="11" s="1"/>
  <c r="B62" i="4"/>
  <c r="B64" i="4" s="1"/>
  <c r="B35" i="4"/>
  <c r="B68" i="4" s="1"/>
  <c r="B62" i="7"/>
  <c r="B64" i="7" s="1"/>
  <c r="B62" i="6"/>
  <c r="B64" i="6" s="1"/>
  <c r="B35" i="6"/>
  <c r="B68" i="6" s="1"/>
  <c r="B35" i="5"/>
  <c r="B68" i="5" s="1"/>
  <c r="B58" i="6"/>
  <c r="B51" i="5"/>
  <c r="B55" i="5" s="1"/>
  <c r="B51" i="8"/>
  <c r="B55" i="8" s="1"/>
  <c r="B51" i="11"/>
  <c r="B55" i="11" s="1"/>
  <c r="B51" i="4"/>
  <c r="B55" i="4" s="1"/>
  <c r="B51" i="7"/>
  <c r="B55" i="7" s="1"/>
  <c r="B51" i="1" l="1"/>
  <c r="B55" i="1" s="1"/>
  <c r="B62" i="1"/>
  <c r="B64" i="1" s="1"/>
  <c r="B35" i="1"/>
  <c r="B68" i="1" s="1"/>
  <c r="B35" i="11"/>
  <c r="B68" i="11" s="1"/>
  <c r="B62" i="10"/>
  <c r="B64" i="10" s="1"/>
  <c r="B62" i="9"/>
  <c r="B64" i="9" s="1"/>
  <c r="B62" i="8"/>
  <c r="B64" i="8" s="1"/>
</calcChain>
</file>

<file path=xl/sharedStrings.xml><?xml version="1.0" encoding="utf-8"?>
<sst xmlns="http://schemas.openxmlformats.org/spreadsheetml/2006/main" count="547" uniqueCount="126">
  <si>
    <t>דיווח לציבור על הוצאות ישירות המנוכות מחשבונות החוסכים</t>
  </si>
  <si>
    <t>נספח 1 - סך התשלומים ששולמו בגין כל סוג של הוצאה ישירה לשנה המסתיימת ביום: 31/12/2025</t>
  </si>
  <si>
    <t>שם החברה המנהלת: אינפיניטי השתלמות גמל ופנסיה</t>
  </si>
  <si>
    <t>שם הקופה המדווחת: אינפינטי גמל להשקעה</t>
  </si>
  <si>
    <t>אלפי ₪</t>
  </si>
  <si>
    <t>הוצאות ישירות שאינן מסוג עמלת ניהול חיצוני</t>
  </si>
  <si>
    <t>1. סה"כ עמלות קניה ומכירה של ניירות ערך סחירים</t>
  </si>
  <si>
    <t>א. סך עמלות קניה ומכירה של ניירות ערך סחירים לצדדים קשורים</t>
  </si>
  <si>
    <t>ב. סך עמלות קניה ומכירה של ניירות ערך סחירים לצדדים שאינם קשורים</t>
  </si>
  <si>
    <t>2. סך הכל דמי שמירה בשל ניירות ערך סחירים וכל עמלה שגובה מי שמבצע את משמרות ניירות ניירות הערך (קסטודיאן)</t>
  </si>
  <si>
    <t>א. סך עמלות קסטודיאן לצדדים  קשורים</t>
  </si>
  <si>
    <t>ב. סך עמלות קסטודיאן לצדדים  שאינם קשורים</t>
  </si>
  <si>
    <t>3. סך הכל הוצאות הנובעות מהשקעות לא סחירות</t>
  </si>
  <si>
    <t>א. הוצאה הנובעת מהשקעה בניירות ערך לא סחירים או ממתן הלוואה למי שאינו עמית או מבוטח</t>
  </si>
  <si>
    <t>ב. הוצאה הנובעת מהשקעה בזכויות מקרקעין</t>
  </si>
  <si>
    <t>4. מסים החלים על משקיע מוסדי , על נכסיו , על הכנסותיו ועל עסקאות שנעשו בנכסיו</t>
  </si>
  <si>
    <t>5. סך הוצאות בעד ניהול תביעות</t>
  </si>
  <si>
    <t>6. סך ההוצאות בעד מתן משכנתאות</t>
  </si>
  <si>
    <t>7. סך הוצאות ישירות שאינן מסוג עמלות ניהול חיצוני (סכום סעיפים 1 עד 6)</t>
  </si>
  <si>
    <t>8. שווי ממוצע של נכסי הקופה או המסלול (ממוצע פשוט של סעיפים 8א ו-8ב)</t>
  </si>
  <si>
    <t>א. השווי המשוערך של נכסי הקופה או המסלול נכון ליום 31 בדצמבר של שנת הכספים שהסתיימה 2025</t>
  </si>
  <si>
    <t>ב. השווי המשוערך של נכסי הקופה או המסלול נכול ליום 31 בדצמבר של שנת הכספים שהסתיימה 2024 או לתקופה אחרת לפי העניין</t>
  </si>
  <si>
    <t>9. שיעור שנתי של הוצאות ישירות שאינן מסוג עמלת ניהול חיצוני (חלוקה של סעיף7 בסעיף 8)</t>
  </si>
  <si>
    <t>הוצאות ישירות מסוג עמלת ניהול חיצוני</t>
  </si>
  <si>
    <t>10. סך דמי ניהול משתנים - החלק מתשלום עמלת ניהול חיצוני שנגזר מתשואת הנכסים</t>
  </si>
  <si>
    <t>11. סה"כ הוצאות ישירות מסוג"עמלת ניהול חיצוני " (סכום סעיפים 11.א עד 11.ט)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</si>
  <si>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</si>
  <si>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</si>
  <si>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</si>
  <si>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</si>
  <si>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ה. סך תשלומים בגין השקעה בקרנות סל כאשר 75 אחוזים לפחות מנכסי הקרן הם נכסים שהונפקו במדינת ישראל לפי מדדים שעליהם הורה הממונה ובתנאים שהורה</t>
  </si>
  <si>
    <t>ו. סך תשלומים בגין השקעה בקרנות סל כאשר 75 אחוזים לפחות מנכסי הקרן הם נכסים שלא הונפקו במדינת ישראל ואינם נסחרים או מוחזקים בה</t>
  </si>
  <si>
    <t>ז. סך תשלומים בגין השקעה בקרנות נאמנות ישראליות  כאשר 75 אחוזים לפחות מנכסי הקרן מושקעים בנכסים שלא הונפקו במדינת ישראל ואינם נסחרים או מוחזקים בה</t>
  </si>
  <si>
    <t>ח. סך תשלומים בגין השקעה בקרנות נאמנות זרות כאשר 75 אחוזים לפחות מנכסי הקרן מושקעים בנכסים שלא הונפקו במדינת ישראל ואינם נסחרים או מוחזקים בה</t>
  </si>
  <si>
    <t>ט. סך תשלומים בגין השקעה בקרן טכנולוגיה עילית</t>
  </si>
  <si>
    <t>12. שיעור עמלת ניהול חיצוני בפועל לפני החזר, ככל שבוצע (חלוקה של סעיף 11 בסעיף 8.ב)</t>
  </si>
  <si>
    <t>13. שיעור מגבלת עמלת ניהול חיצוני שהמשקיע המוסדי הצהיר עליה עבור שנת הכספיים שהסתיימה</t>
  </si>
  <si>
    <t>14. ההפרש בין שיעור מגבלת עמלת ניהול חיצוני מוצהרת לבין שיעור עמלת ניהול חיצוני בפועל (סעיף 13 פחות סעיף 12)</t>
  </si>
  <si>
    <t>15.א סכום שהוחזר לחוסכים (אם הוחזר)</t>
  </si>
  <si>
    <t>15.ב שיעור עמלת ניהול חיצוני בפועל לאחר החזר (חלוקה של התוצאה של סעיף 11בניכוי סעיף 15א,בסעיף 8.ב)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</si>
  <si>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</si>
  <si>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</si>
  <si>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17. שיעור סך ההוצאות הישירות מתוך יתרת נכסים ממוצעת (חלוקה של סעיף 16 בסעיף 8)</t>
  </si>
  <si>
    <t>סך הכול הוצאת ישירות (לצורך חישוב שיעור עלות שנתית צפויה)</t>
  </si>
  <si>
    <t>18. שיעור מגבלת עמלת ניהול חיצוני שהמשקיע המוסדי הצהיר עליה בהתאם לתקנה 2א לתקנות הוצאות ישירות עבור שנת הכספים הבאה 2026</t>
  </si>
  <si>
    <t>19. DE : שיעור הוצאות ישירות (סכום של סעיף 9 וסעיף 18)</t>
  </si>
  <si>
    <t>הופק בתוכנת פריים זהב, מהדורה 5.20.169, פריים מערכות, טלפון 03-7760600, www.primesys.co.il</t>
  </si>
  <si>
    <t>נספח 2 - פרוט עמלות והוצאות לשנה המסתיימת ביום: 31/12/2025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</si>
  <si>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</si>
  <si>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</si>
  <si>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</si>
  <si>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</si>
  <si>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</si>
  <si>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</si>
  <si>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</si>
  <si>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</si>
  <si>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</si>
  <si>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</si>
  <si>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</si>
  <si>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</si>
  <si>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</si>
  <si>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</si>
  <si>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</si>
  <si>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</si>
  <si>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</si>
  <si>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</si>
  <si>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מיסים החלים על הנכסים, ההכנסות והעסקאות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</si>
  <si>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</si>
  <si>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</si>
  <si>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</si>
  <si>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</si>
  <si>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 שאינן עמלות ניהול חיצוני</t>
  </si>
  <si>
    <t>נספח 3 - פירוט עמלות ניהול חיצוני לשנה המסתיימת ביום: 31/12/2025</t>
  </si>
  <si>
    <t>תשלום הנובע מהשקעה בקרנות השקעה בישראל</t>
  </si>
  <si>
    <t>סך תשלומים הנובעים מהשקעה בקרנות השקעה בחו"ל</t>
  </si>
  <si>
    <t>תשלום הנובע מהשקעה בקרנות השקעה בחו"ל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</si>
  <si>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</si>
  <si>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</si>
  <si>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</si>
  <si>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</si>
  <si>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סך תשלומים בגין השקעה בקרן סל כאשר 75% לפחות מנכסי הקרן הם נכסים שלא שהונפקו במדינת ישראל ואינם נסחירים או מוחזקים בה</t>
  </si>
  <si>
    <t>סך תשלום למנהלי קרנות סל</t>
  </si>
  <si>
    <t>סך תשלומים בגין השקעה בקרן סל כאשר 75% לפחות מנכסי הקרן הם נכסים שהונפקו במדינת ישראל לפי מדדים שעליהם הורה הממונה ובתנאים שהורה</t>
  </si>
  <si>
    <t>INDUSTRIAL SELE</t>
  </si>
  <si>
    <t>ISHARES DJ US H</t>
  </si>
  <si>
    <t>ISHS PHLX SOX S</t>
  </si>
  <si>
    <t>SPDR S AEROSP</t>
  </si>
  <si>
    <t>INVESCO S 500</t>
  </si>
  <si>
    <t>VANGUARD S 50</t>
  </si>
  <si>
    <t>INVESCO QQQ TRU</t>
  </si>
  <si>
    <t>REAL ESTATE SEL</t>
  </si>
  <si>
    <t>INVESCO EX SOLA</t>
  </si>
  <si>
    <t>VANECK VECTORS</t>
  </si>
  <si>
    <t>DIREXION NASDAQ</t>
  </si>
  <si>
    <t>ISHARES S GLB</t>
  </si>
  <si>
    <t>ISHARES DJ US T</t>
  </si>
  <si>
    <t>VANGURUARD INFO</t>
  </si>
  <si>
    <t>VANGUARD TELECO</t>
  </si>
  <si>
    <t>VANGUARD CONSUM</t>
  </si>
  <si>
    <t>FIDELITY INF</t>
  </si>
  <si>
    <t>INVESCO US COMM</t>
  </si>
  <si>
    <t>TECH SELEC SEC</t>
  </si>
  <si>
    <t>תשלום בגין השקעה בקרנות נאמנות ישראליות כאשר 75% לפחות מנכסי הקרן מושקעים בנכסים שלא הונפקו במדינת ישראל ואינם נסחרים או מוחזקים בה</t>
  </si>
  <si>
    <t>(1) מנהל קרנות א</t>
  </si>
  <si>
    <t>(2) מנהל קרנות ב</t>
  </si>
  <si>
    <t>תשלום בגין השקעה בקרנות נאמנות זרות כאשר 75% לפחות מנכסי בקרן מושקעים בנכסים שלא הונפקו במדינת ישראל ואינם נסחרים או מוחזקים בה</t>
  </si>
  <si>
    <t>תשלומים בגין השקעה בקרן טכנולוגיה עילית</t>
  </si>
  <si>
    <t>סך הכול עמלות ניהול חיצוני</t>
  </si>
  <si>
    <t>תשלום של דמי ניהול משתנים</t>
  </si>
  <si>
    <t>סך דמי ניהול משתנים</t>
  </si>
  <si>
    <t>סך הכל נכסים לסוף שנה קודמת</t>
  </si>
  <si>
    <t>שם הקופה המדווחת: אינפיניטי גמל להשקעה כללי</t>
  </si>
  <si>
    <t>שם הקופה המדווחת: אינפיניטי גמל להשקעה מניות</t>
  </si>
  <si>
    <t>שם הקופה המדווחת: אינפיניטי גמל להשקעה הלכה</t>
  </si>
  <si>
    <t>שם הקופה המדווחת: אינפיניטי גמל להשקעה עוקב מדדים גמיש</t>
  </si>
  <si>
    <t>שם הקופה המדווחת: אינפיניטי גמל להשקעה עוקב מדדי מניות</t>
  </si>
  <si>
    <t>שם הקופה המדווחת: אינפיניטי גמל להשקעה משולב סחיר</t>
  </si>
  <si>
    <t>IBI</t>
  </si>
  <si>
    <t>הראל</t>
  </si>
  <si>
    <t>ילין לפידות</t>
  </si>
  <si>
    <t>מגדל</t>
  </si>
  <si>
    <t>מור</t>
  </si>
  <si>
    <t>קסם</t>
  </si>
  <si>
    <t>תכלית/מיטב</t>
  </si>
  <si>
    <t>שם הקופה המדווחת: אינפיניטי גמל להשקעה עוקב מדד s&amp;p 500</t>
  </si>
  <si>
    <t xml:space="preserve">שם הקופה המדווחת: אינפיניטי גמל להשקעה אשראי ואג"ח עם מניות (עד 25%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</si>
</sst>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##0.00%"/>
    <numFmt numFmtId="165" formatCode="_ * #,##0.000_ ;_ * \-#,##0.000_ ;_ * &quot;-&quot;???_ ;_ @_ "/>
    <numFmt numFmtId="166" formatCode="_ * #,##0.00_ ;_ * \-#,##0.00_ ;_ * &quot;-&quot;_ ;_ @_ "/>
    <numFmt numFmtId="167" formatCode="#,##0.000"/>
  </numFmts>
  <fonts count="5" x14ac:knownFonts="1">
    <font>
      <sz val="10"/>
      <name val="Arial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/>
    <xf numFmtId="0" fontId="0" fillId="2" borderId="1" xfId="0" applyFill="1" applyBorder="1" applyAlignment="1">
      <alignment horizontal="right" wrapText="1" readingOrder="2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 wrapText="1" readingOrder="2"/>
    </xf>
    <xf numFmtId="0" fontId="0" fillId="2" borderId="1" xfId="0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3" fontId="1" fillId="0" borderId="1" xfId="0" applyNumberFormat="1" applyFont="1" applyBorder="1"/>
    <xf numFmtId="164" fontId="1" fillId="2" borderId="1" xfId="0" applyNumberFormat="1" applyFont="1" applyFill="1" applyBorder="1"/>
    <xf numFmtId="0" fontId="2" fillId="0" borderId="0" xfId="0" applyFont="1" applyAlignment="1">
      <alignment horizontal="right" readingOrder="2"/>
    </xf>
    <xf numFmtId="0" fontId="3" fillId="2" borderId="1" xfId="0" applyFont="1" applyFill="1" applyBorder="1" applyAlignment="1">
      <alignment horizontal="right" wrapText="1" readingOrder="2"/>
    </xf>
    <xf numFmtId="3" fontId="0" fillId="0" borderId="1" xfId="0" applyNumberFormat="1" applyFill="1" applyBorder="1"/>
    <xf numFmtId="10" fontId="1" fillId="0" borderId="1" xfId="0" applyNumberFormat="1" applyFont="1" applyBorder="1"/>
    <xf numFmtId="165" fontId="0" fillId="2" borderId="1" xfId="0" applyNumberFormat="1" applyFill="1" applyBorder="1"/>
    <xf numFmtId="41" fontId="1" fillId="2" borderId="1" xfId="0" applyNumberFormat="1" applyFont="1" applyFill="1" applyBorder="1"/>
    <xf numFmtId="41" fontId="1" fillId="0" borderId="1" xfId="0" applyNumberFormat="1" applyFont="1" applyBorder="1"/>
    <xf numFmtId="41" fontId="0" fillId="0" borderId="1" xfId="0" applyNumberFormat="1" applyBorder="1"/>
    <xf numFmtId="41" fontId="0" fillId="2" borderId="1" xfId="0" applyNumberFormat="1" applyFill="1" applyBorder="1"/>
    <xf numFmtId="10" fontId="1" fillId="0" borderId="1" xfId="1" applyNumberFormat="1" applyFont="1" applyBorder="1"/>
    <xf numFmtId="166" fontId="0" fillId="0" borderId="1" xfId="0" applyNumberFormat="1" applyBorder="1"/>
    <xf numFmtId="166" fontId="1" fillId="2" borderId="1" xfId="0" applyNumberFormat="1" applyFont="1" applyFill="1" applyBorder="1"/>
    <xf numFmtId="167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opLeftCell="A31" workbookViewId="0">
      <selection activeCell="F46" sqref="F46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5" t="s">
        <v>0</v>
      </c>
      <c r="B1" s="24"/>
    </row>
    <row r="2" spans="1:2" x14ac:dyDescent="0.2">
      <c r="A2" s="23"/>
      <c r="B2" s="24"/>
    </row>
    <row r="3" spans="1:2" x14ac:dyDescent="0.2">
      <c r="A3" s="25" t="s">
        <v>1</v>
      </c>
      <c r="B3" s="24"/>
    </row>
    <row r="4" spans="1:2" x14ac:dyDescent="0.2">
      <c r="A4" s="23"/>
      <c r="B4" s="24"/>
    </row>
    <row r="5" spans="1:2" x14ac:dyDescent="0.2">
      <c r="A5" s="23" t="s">
        <v>2</v>
      </c>
      <c r="B5" s="24"/>
    </row>
    <row r="6" spans="1:2" x14ac:dyDescent="0.2">
      <c r="A6" s="23"/>
      <c r="B6" s="24"/>
    </row>
    <row r="7" spans="1:2" x14ac:dyDescent="0.2">
      <c r="A7" s="23" t="s">
        <v>3</v>
      </c>
      <c r="B7" s="24"/>
    </row>
    <row r="8" spans="1:2" x14ac:dyDescent="0.2">
      <c r="A8" s="23"/>
      <c r="B8" s="24"/>
    </row>
    <row r="9" spans="1:2" x14ac:dyDescent="0.2">
      <c r="A9" s="2"/>
      <c r="B9" s="3" t="s">
        <v>4</v>
      </c>
    </row>
    <row r="10" spans="1:2" x14ac:dyDescent="0.2">
      <c r="A10" s="4" t="s">
        <v>5</v>
      </c>
      <c r="B10" s="5"/>
    </row>
    <row r="11" spans="1:2" x14ac:dyDescent="0.2">
      <c r="A11" s="4" t="s">
        <v>6</v>
      </c>
      <c r="B11" s="6">
        <f>B12+B13</f>
        <v>189.602</v>
      </c>
    </row>
    <row r="12" spans="1:2" x14ac:dyDescent="0.2">
      <c r="A12" s="2" t="s">
        <v>7</v>
      </c>
      <c r="B12" s="7"/>
    </row>
    <row r="13" spans="1:2" x14ac:dyDescent="0.2">
      <c r="A13" s="2" t="s">
        <v>8</v>
      </c>
      <c r="B13" s="17">
        <f>'9638'!B13+'9639'!B13+'11407'!B13+'12540'!B13+'13228'!B13+'14923'!B13+'14924'!B13+'15418'!B13</f>
        <v>189.602</v>
      </c>
    </row>
    <row r="14" spans="1:2" x14ac:dyDescent="0.2">
      <c r="A14" s="2"/>
      <c r="B14" s="5"/>
    </row>
    <row r="15" spans="1:2" ht="25.5" x14ac:dyDescent="0.2">
      <c r="A15" s="4" t="s">
        <v>9</v>
      </c>
      <c r="B15" s="6">
        <f>B16+B17</f>
        <v>0.92700000000000005</v>
      </c>
    </row>
    <row r="16" spans="1:2" x14ac:dyDescent="0.2">
      <c r="A16" s="2" t="s">
        <v>10</v>
      </c>
      <c r="B16" s="7"/>
    </row>
    <row r="17" spans="1:2" x14ac:dyDescent="0.2">
      <c r="A17" s="2" t="s">
        <v>11</v>
      </c>
      <c r="B17" s="17">
        <f>'9638'!B17+'9639'!B17+'11407'!B17+'12540'!B17+'13228'!B17+'14923'!B17+'14924'!B17+'15418'!B17</f>
        <v>0.92700000000000005</v>
      </c>
    </row>
    <row r="18" spans="1:2" x14ac:dyDescent="0.2">
      <c r="A18" s="2"/>
      <c r="B18" s="5"/>
    </row>
    <row r="19" spans="1:2" x14ac:dyDescent="0.2">
      <c r="A19" s="4" t="s">
        <v>12</v>
      </c>
      <c r="B19" s="6">
        <f>B20+B21</f>
        <v>0</v>
      </c>
    </row>
    <row r="20" spans="1:2" x14ac:dyDescent="0.2">
      <c r="A20" s="2" t="s">
        <v>13</v>
      </c>
      <c r="B20" s="7">
        <v>0</v>
      </c>
    </row>
    <row r="21" spans="1:2" x14ac:dyDescent="0.2">
      <c r="A21" s="2" t="s">
        <v>14</v>
      </c>
      <c r="B21" s="7"/>
    </row>
    <row r="22" spans="1:2" x14ac:dyDescent="0.2">
      <c r="A22" s="2"/>
      <c r="B22" s="5"/>
    </row>
    <row r="23" spans="1:2" x14ac:dyDescent="0.2">
      <c r="A23" s="4" t="s">
        <v>15</v>
      </c>
      <c r="B23" s="16">
        <f>'9638'!B23+'9639'!B23+'11407'!B23+'12540'!B23+'12540'!B23+'13228'!B23+'14923'!B23+'14924'!B23+'15418'!B23</f>
        <v>105.869</v>
      </c>
    </row>
    <row r="24" spans="1:2" x14ac:dyDescent="0.2">
      <c r="A24" s="2"/>
      <c r="B24" s="5"/>
    </row>
    <row r="25" spans="1:2" x14ac:dyDescent="0.2">
      <c r="A25" s="4" t="s">
        <v>16</v>
      </c>
      <c r="B25" s="8"/>
    </row>
    <row r="26" spans="1:2" x14ac:dyDescent="0.2">
      <c r="A26" s="2"/>
      <c r="B26" s="5"/>
    </row>
    <row r="27" spans="1:2" x14ac:dyDescent="0.2">
      <c r="A27" s="4" t="s">
        <v>17</v>
      </c>
      <c r="B27" s="8"/>
    </row>
    <row r="28" spans="1:2" x14ac:dyDescent="0.2">
      <c r="A28" s="2"/>
      <c r="B28" s="5"/>
    </row>
    <row r="29" spans="1:2" x14ac:dyDescent="0.2">
      <c r="A29" s="4" t="s">
        <v>18</v>
      </c>
      <c r="B29" s="15">
        <f>B11+B15+B19+B23+B25+B27</f>
        <v>296.39800000000002</v>
      </c>
    </row>
    <row r="30" spans="1:2" x14ac:dyDescent="0.2">
      <c r="A30" s="2"/>
      <c r="B30" s="5"/>
    </row>
    <row r="31" spans="1:2" x14ac:dyDescent="0.2">
      <c r="A31" s="4" t="s">
        <v>19</v>
      </c>
      <c r="B31" s="6">
        <f>(B32+B33)/2</f>
        <v>599643.56099999999</v>
      </c>
    </row>
    <row r="32" spans="1:2" x14ac:dyDescent="0.2">
      <c r="A32" s="2" t="s">
        <v>20</v>
      </c>
      <c r="B32" s="7">
        <f>'9638'!B32+'9639'!B32+'11407'!B32+'12540'!B32+'13228'!B32+'14923'!B32+'14924'!B32+'15418'!B32</f>
        <v>741346.06199999992</v>
      </c>
    </row>
    <row r="33" spans="1:2" ht="25.5" x14ac:dyDescent="0.2">
      <c r="A33" s="2" t="s">
        <v>21</v>
      </c>
      <c r="B33" s="7">
        <f>'9638'!B33+'9639'!B33+'11407'!B33+'12540'!B33+'13228'!B33+'14923'!B33+'14924'!B33+'15418'!B33</f>
        <v>457941.06</v>
      </c>
    </row>
    <row r="34" spans="1:2" x14ac:dyDescent="0.2">
      <c r="A34" s="2"/>
      <c r="B34" s="5"/>
    </row>
    <row r="35" spans="1:2" x14ac:dyDescent="0.2">
      <c r="A35" s="4" t="s">
        <v>22</v>
      </c>
      <c r="B35" s="9">
        <f>B29/B31</f>
        <v>4.942903072380361E-4</v>
      </c>
    </row>
    <row r="36" spans="1:2" x14ac:dyDescent="0.2">
      <c r="A36" s="2"/>
      <c r="B36" s="5"/>
    </row>
    <row r="37" spans="1:2" x14ac:dyDescent="0.2">
      <c r="A37" s="4" t="s">
        <v>23</v>
      </c>
      <c r="B37" s="3"/>
    </row>
    <row r="38" spans="1:2" x14ac:dyDescent="0.2">
      <c r="A38" s="4" t="s">
        <v>24</v>
      </c>
      <c r="B38" s="8"/>
    </row>
    <row r="39" spans="1:2" x14ac:dyDescent="0.2">
      <c r="A39" s="2"/>
      <c r="B39" s="5"/>
    </row>
    <row r="40" spans="1:2" x14ac:dyDescent="0.2">
      <c r="A40" s="4" t="s">
        <v>25</v>
      </c>
      <c r="B40" s="6">
        <f>SUM(B41:B49)</f>
        <v>262.38100000000003</v>
      </c>
    </row>
    <row r="41" spans="1:2" x14ac:dyDescent="0.2">
      <c r="A41" s="2" t="s">
        <v>26</v>
      </c>
      <c r="B41" s="7">
        <v>0</v>
      </c>
    </row>
    <row r="42" spans="1:2" x14ac:dyDescent="0.2">
      <c r="A42" s="2" t="s">
        <v>27</v>
      </c>
      <c r="B42" s="7">
        <v>0</v>
      </c>
    </row>
    <row r="43" spans="1:2" x14ac:dyDescent="0.2">
      <c r="A43" s="2" t="s">
        <v>28</v>
      </c>
      <c r="B43" s="7">
        <v>0</v>
      </c>
    </row>
    <row r="44" spans="1:2" x14ac:dyDescent="0.2">
      <c r="A44" s="2" t="s">
        <v>29</v>
      </c>
      <c r="B44" s="7">
        <v>0</v>
      </c>
    </row>
    <row r="45" spans="1:2" ht="25.5" x14ac:dyDescent="0.2">
      <c r="A45" s="2" t="s">
        <v>30</v>
      </c>
      <c r="B45" s="17">
        <f>'9638'!B45+'9639'!B45+'11407'!B45+'12540'!B45+'13228'!B45+'14923'!B45+'14924'!B45+'15418'!B45</f>
        <v>216.14700000000002</v>
      </c>
    </row>
    <row r="46" spans="1:2" ht="25.5" x14ac:dyDescent="0.2">
      <c r="A46" s="2" t="s">
        <v>31</v>
      </c>
      <c r="B46" s="20">
        <f>'9638'!B46+'9639'!B46+'11407'!B46+'12540'!B46+'13228'!B46+'14923'!B46+'14924'!B46+'15418'!B46</f>
        <v>46.234000000000002</v>
      </c>
    </row>
    <row r="47" spans="1:2" ht="25.5" x14ac:dyDescent="0.2">
      <c r="A47" s="2" t="s">
        <v>32</v>
      </c>
      <c r="B47" s="7">
        <v>0</v>
      </c>
    </row>
    <row r="48" spans="1:2" ht="25.5" x14ac:dyDescent="0.2">
      <c r="A48" s="2" t="s">
        <v>33</v>
      </c>
      <c r="B48" s="7">
        <v>0</v>
      </c>
    </row>
    <row r="49" spans="1:2" x14ac:dyDescent="0.2">
      <c r="A49" s="2" t="s">
        <v>34</v>
      </c>
      <c r="B49" s="7">
        <v>0</v>
      </c>
    </row>
    <row r="50" spans="1:2" x14ac:dyDescent="0.2">
      <c r="A50" s="2"/>
      <c r="B50" s="5"/>
    </row>
    <row r="51" spans="1:2" x14ac:dyDescent="0.2">
      <c r="A51" s="4" t="s">
        <v>35</v>
      </c>
      <c r="B51" s="9">
        <f>B40/B33</f>
        <v>5.7295801341770937E-4</v>
      </c>
    </row>
    <row r="52" spans="1:2" x14ac:dyDescent="0.2">
      <c r="A52" s="2"/>
      <c r="B52" s="5"/>
    </row>
    <row r="53" spans="1:2" x14ac:dyDescent="0.2">
      <c r="A53" s="4" t="s">
        <v>36</v>
      </c>
      <c r="B53" s="8"/>
    </row>
    <row r="54" spans="1:2" x14ac:dyDescent="0.2">
      <c r="A54" s="2"/>
      <c r="B54" s="5"/>
    </row>
    <row r="55" spans="1:2" ht="25.5" x14ac:dyDescent="0.2">
      <c r="A55" s="4" t="s">
        <v>37</v>
      </c>
      <c r="B55" s="6">
        <f>B53-B51</f>
        <v>-5.7295801341770937E-4</v>
      </c>
    </row>
    <row r="56" spans="1:2" x14ac:dyDescent="0.2">
      <c r="A56" s="2"/>
      <c r="B56" s="5"/>
    </row>
    <row r="57" spans="1:2" x14ac:dyDescent="0.2">
      <c r="A57" s="4" t="s">
        <v>38</v>
      </c>
      <c r="B57" s="8">
        <v>0</v>
      </c>
    </row>
    <row r="58" spans="1:2" ht="25.5" x14ac:dyDescent="0.2">
      <c r="A58" s="4" t="s">
        <v>39</v>
      </c>
      <c r="B58" s="9">
        <f>(B40-B57)/B33</f>
        <v>5.7295801341770937E-4</v>
      </c>
    </row>
    <row r="59" spans="1:2" x14ac:dyDescent="0.2">
      <c r="A59" s="2"/>
      <c r="B59" s="5"/>
    </row>
    <row r="60" spans="1:2" x14ac:dyDescent="0.2">
      <c r="A60" s="4" t="s">
        <v>40</v>
      </c>
      <c r="B60" s="6">
        <f>I29+I40-I57</f>
        <v>0</v>
      </c>
    </row>
    <row r="61" spans="1:2" x14ac:dyDescent="0.2">
      <c r="A61" s="2"/>
      <c r="B61" s="5"/>
    </row>
    <row r="62" spans="1:2" x14ac:dyDescent="0.2">
      <c r="A62" s="4" t="s">
        <v>41</v>
      </c>
      <c r="B62" s="15">
        <f>B29+B40-B57</f>
        <v>558.779</v>
      </c>
    </row>
    <row r="63" spans="1:2" x14ac:dyDescent="0.2">
      <c r="A63" s="2"/>
      <c r="B63" s="5"/>
    </row>
    <row r="64" spans="1:2" x14ac:dyDescent="0.2">
      <c r="A64" s="4" t="s">
        <v>42</v>
      </c>
      <c r="B64" s="9">
        <f>B62/B31</f>
        <v>9.318519139405885E-4</v>
      </c>
    </row>
    <row r="65" spans="1:2" x14ac:dyDescent="0.2">
      <c r="A65" s="2"/>
      <c r="B65" s="14"/>
    </row>
    <row r="66" spans="1:2" x14ac:dyDescent="0.2">
      <c r="A66" s="4" t="s">
        <v>43</v>
      </c>
      <c r="B66" s="3"/>
    </row>
    <row r="67" spans="1:2" ht="25.5" x14ac:dyDescent="0.2">
      <c r="A67" s="4" t="s">
        <v>44</v>
      </c>
      <c r="B67" s="8"/>
    </row>
    <row r="68" spans="1:2" x14ac:dyDescent="0.2">
      <c r="A68" s="4" t="s">
        <v>45</v>
      </c>
      <c r="B68" s="6">
        <f>B35+B67</f>
        <v>4.942903072380361E-4</v>
      </c>
    </row>
    <row r="70" spans="1:2" x14ac:dyDescent="0.2">
      <c r="A70" s="10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opLeftCell="A10" workbookViewId="0">
      <selection activeCell="B45" sqref="B45:B46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5" t="s">
        <v>0</v>
      </c>
      <c r="B1" s="24"/>
    </row>
    <row r="2" spans="1:2" x14ac:dyDescent="0.2">
      <c r="A2" s="23"/>
      <c r="B2" s="24"/>
    </row>
    <row r="3" spans="1:2" x14ac:dyDescent="0.2">
      <c r="A3" s="25" t="s">
        <v>1</v>
      </c>
      <c r="B3" s="24"/>
    </row>
    <row r="4" spans="1:2" x14ac:dyDescent="0.2">
      <c r="A4" s="23"/>
      <c r="B4" s="24"/>
    </row>
    <row r="5" spans="1:2" x14ac:dyDescent="0.2">
      <c r="A5" s="23" t="s">
        <v>2</v>
      </c>
      <c r="B5" s="24"/>
    </row>
    <row r="6" spans="1:2" x14ac:dyDescent="0.2">
      <c r="A6" s="23"/>
      <c r="B6" s="24"/>
    </row>
    <row r="7" spans="1:2" x14ac:dyDescent="0.2">
      <c r="A7" s="23" t="s">
        <v>115</v>
      </c>
      <c r="B7" s="24"/>
    </row>
    <row r="8" spans="1:2" x14ac:dyDescent="0.2">
      <c r="A8" s="23"/>
      <c r="B8" s="24"/>
    </row>
    <row r="9" spans="1:2" x14ac:dyDescent="0.2">
      <c r="A9" s="2"/>
      <c r="B9" s="3" t="s">
        <v>4</v>
      </c>
    </row>
    <row r="10" spans="1:2" x14ac:dyDescent="0.2">
      <c r="A10" s="4" t="s">
        <v>5</v>
      </c>
      <c r="B10" s="5"/>
    </row>
    <row r="11" spans="1:2" x14ac:dyDescent="0.2">
      <c r="A11" s="4" t="s">
        <v>6</v>
      </c>
      <c r="B11" s="6">
        <f>B12+B13</f>
        <v>4.8419999999999996</v>
      </c>
    </row>
    <row r="12" spans="1:2" x14ac:dyDescent="0.2">
      <c r="A12" s="2" t="s">
        <v>7</v>
      </c>
      <c r="B12" s="7"/>
    </row>
    <row r="13" spans="1:2" x14ac:dyDescent="0.2">
      <c r="A13" s="2" t="s">
        <v>8</v>
      </c>
      <c r="B13" s="7">
        <v>4.8419999999999996</v>
      </c>
    </row>
    <row r="14" spans="1:2" x14ac:dyDescent="0.2">
      <c r="A14" s="2"/>
      <c r="B14" s="5"/>
    </row>
    <row r="15" spans="1:2" ht="25.5" x14ac:dyDescent="0.2">
      <c r="A15" s="4" t="s">
        <v>9</v>
      </c>
      <c r="B15" s="6">
        <f>B16+B17</f>
        <v>6.0000000000000001E-3</v>
      </c>
    </row>
    <row r="16" spans="1:2" x14ac:dyDescent="0.2">
      <c r="A16" s="2" t="s">
        <v>10</v>
      </c>
      <c r="B16" s="7"/>
    </row>
    <row r="17" spans="1:2" x14ac:dyDescent="0.2">
      <c r="A17" s="2" t="s">
        <v>11</v>
      </c>
      <c r="B17" s="7">
        <v>6.0000000000000001E-3</v>
      </c>
    </row>
    <row r="18" spans="1:2" x14ac:dyDescent="0.2">
      <c r="A18" s="2"/>
      <c r="B18" s="5"/>
    </row>
    <row r="19" spans="1:2" x14ac:dyDescent="0.2">
      <c r="A19" s="4" t="s">
        <v>12</v>
      </c>
      <c r="B19" s="6">
        <f>B20+B21</f>
        <v>0</v>
      </c>
    </row>
    <row r="20" spans="1:2" x14ac:dyDescent="0.2">
      <c r="A20" s="2" t="s">
        <v>13</v>
      </c>
      <c r="B20" s="7">
        <v>0</v>
      </c>
    </row>
    <row r="21" spans="1:2" x14ac:dyDescent="0.2">
      <c r="A21" s="2" t="s">
        <v>14</v>
      </c>
      <c r="B21" s="7"/>
    </row>
    <row r="22" spans="1:2" x14ac:dyDescent="0.2">
      <c r="A22" s="2"/>
      <c r="B22" s="5"/>
    </row>
    <row r="23" spans="1:2" x14ac:dyDescent="0.2">
      <c r="A23" s="4" t="s">
        <v>15</v>
      </c>
      <c r="B23" s="8">
        <v>6.1849999999999996</v>
      </c>
    </row>
    <row r="24" spans="1:2" x14ac:dyDescent="0.2">
      <c r="A24" s="2"/>
      <c r="B24" s="5"/>
    </row>
    <row r="25" spans="1:2" x14ac:dyDescent="0.2">
      <c r="A25" s="4" t="s">
        <v>16</v>
      </c>
      <c r="B25" s="8"/>
    </row>
    <row r="26" spans="1:2" x14ac:dyDescent="0.2">
      <c r="A26" s="2"/>
      <c r="B26" s="5"/>
    </row>
    <row r="27" spans="1:2" x14ac:dyDescent="0.2">
      <c r="A27" s="4" t="s">
        <v>17</v>
      </c>
      <c r="B27" s="8"/>
    </row>
    <row r="28" spans="1:2" x14ac:dyDescent="0.2">
      <c r="A28" s="2"/>
      <c r="B28" s="5"/>
    </row>
    <row r="29" spans="1:2" x14ac:dyDescent="0.2">
      <c r="A29" s="4" t="s">
        <v>18</v>
      </c>
      <c r="B29" s="6">
        <f>B11+B15+B19+B23+B25+B27</f>
        <v>11.032999999999999</v>
      </c>
    </row>
    <row r="30" spans="1:2" x14ac:dyDescent="0.2">
      <c r="A30" s="2"/>
      <c r="B30" s="5"/>
    </row>
    <row r="31" spans="1:2" x14ac:dyDescent="0.2">
      <c r="A31" s="4" t="s">
        <v>19</v>
      </c>
      <c r="B31" s="6">
        <f>(B32+B33)/2</f>
        <v>6884.0460000000003</v>
      </c>
    </row>
    <row r="32" spans="1:2" x14ac:dyDescent="0.2">
      <c r="A32" s="2" t="s">
        <v>20</v>
      </c>
      <c r="B32" s="7">
        <v>10391.58</v>
      </c>
    </row>
    <row r="33" spans="1:2" ht="25.5" x14ac:dyDescent="0.2">
      <c r="A33" s="2" t="s">
        <v>21</v>
      </c>
      <c r="B33" s="7">
        <v>3376.5120000000002</v>
      </c>
    </row>
    <row r="34" spans="1:2" x14ac:dyDescent="0.2">
      <c r="A34" s="2"/>
      <c r="B34" s="5"/>
    </row>
    <row r="35" spans="1:2" x14ac:dyDescent="0.2">
      <c r="A35" s="4" t="s">
        <v>22</v>
      </c>
      <c r="B35" s="9">
        <f>B29/B31</f>
        <v>1.60269120804829E-3</v>
      </c>
    </row>
    <row r="36" spans="1:2" x14ac:dyDescent="0.2">
      <c r="A36" s="2"/>
      <c r="B36" s="5"/>
    </row>
    <row r="37" spans="1:2" x14ac:dyDescent="0.2">
      <c r="A37" s="4" t="s">
        <v>23</v>
      </c>
      <c r="B37" s="3"/>
    </row>
    <row r="38" spans="1:2" x14ac:dyDescent="0.2">
      <c r="A38" s="4" t="s">
        <v>24</v>
      </c>
      <c r="B38" s="8"/>
    </row>
    <row r="39" spans="1:2" x14ac:dyDescent="0.2">
      <c r="A39" s="2"/>
      <c r="B39" s="5"/>
    </row>
    <row r="40" spans="1:2" x14ac:dyDescent="0.2">
      <c r="A40" s="4" t="s">
        <v>25</v>
      </c>
      <c r="B40" s="6">
        <f>SUM(B41:B49)</f>
        <v>6.3740000000000006</v>
      </c>
    </row>
    <row r="41" spans="1:2" x14ac:dyDescent="0.2">
      <c r="A41" s="2" t="s">
        <v>26</v>
      </c>
      <c r="B41" s="7">
        <v>0</v>
      </c>
    </row>
    <row r="42" spans="1:2" x14ac:dyDescent="0.2">
      <c r="A42" s="2" t="s">
        <v>27</v>
      </c>
      <c r="B42" s="7">
        <v>0</v>
      </c>
    </row>
    <row r="43" spans="1:2" x14ac:dyDescent="0.2">
      <c r="A43" s="2" t="s">
        <v>28</v>
      </c>
      <c r="B43" s="7">
        <v>0</v>
      </c>
    </row>
    <row r="44" spans="1:2" x14ac:dyDescent="0.2">
      <c r="A44" s="2" t="s">
        <v>29</v>
      </c>
      <c r="B44" s="7">
        <v>0</v>
      </c>
    </row>
    <row r="45" spans="1:2" ht="25.5" x14ac:dyDescent="0.2">
      <c r="A45" s="2" t="s">
        <v>30</v>
      </c>
      <c r="B45" s="7">
        <v>2.383</v>
      </c>
    </row>
    <row r="46" spans="1:2" ht="25.5" x14ac:dyDescent="0.2">
      <c r="A46" s="2" t="s">
        <v>31</v>
      </c>
      <c r="B46" s="7">
        <v>3.9910000000000001</v>
      </c>
    </row>
    <row r="47" spans="1:2" ht="25.5" x14ac:dyDescent="0.2">
      <c r="A47" s="2" t="s">
        <v>32</v>
      </c>
      <c r="B47" s="7">
        <v>0</v>
      </c>
    </row>
    <row r="48" spans="1:2" ht="25.5" x14ac:dyDescent="0.2">
      <c r="A48" s="2" t="s">
        <v>33</v>
      </c>
      <c r="B48" s="7">
        <v>0</v>
      </c>
    </row>
    <row r="49" spans="1:2" x14ac:dyDescent="0.2">
      <c r="A49" s="2" t="s">
        <v>34</v>
      </c>
      <c r="B49" s="7">
        <v>0</v>
      </c>
    </row>
    <row r="50" spans="1:2" x14ac:dyDescent="0.2">
      <c r="A50" s="2"/>
      <c r="B50" s="5"/>
    </row>
    <row r="51" spans="1:2" x14ac:dyDescent="0.2">
      <c r="A51" s="4" t="s">
        <v>35</v>
      </c>
      <c r="B51" s="9">
        <f>B40/B33</f>
        <v>1.8877468819894613E-3</v>
      </c>
    </row>
    <row r="52" spans="1:2" x14ac:dyDescent="0.2">
      <c r="A52" s="2"/>
      <c r="B52" s="5"/>
    </row>
    <row r="53" spans="1:2" x14ac:dyDescent="0.2">
      <c r="A53" s="4" t="s">
        <v>36</v>
      </c>
      <c r="B53" s="13">
        <v>0.02</v>
      </c>
    </row>
    <row r="54" spans="1:2" x14ac:dyDescent="0.2">
      <c r="A54" s="2"/>
      <c r="B54" s="5"/>
    </row>
    <row r="55" spans="1:2" ht="25.5" x14ac:dyDescent="0.2">
      <c r="A55" s="4" t="s">
        <v>37</v>
      </c>
      <c r="B55" s="6">
        <f>B53-B51</f>
        <v>1.8112253118010541E-2</v>
      </c>
    </row>
    <row r="56" spans="1:2" x14ac:dyDescent="0.2">
      <c r="A56" s="2"/>
      <c r="B56" s="5"/>
    </row>
    <row r="57" spans="1:2" x14ac:dyDescent="0.2">
      <c r="A57" s="4" t="s">
        <v>38</v>
      </c>
      <c r="B57" s="8">
        <v>0</v>
      </c>
    </row>
    <row r="58" spans="1:2" ht="25.5" x14ac:dyDescent="0.2">
      <c r="A58" s="4" t="s">
        <v>39</v>
      </c>
      <c r="B58" s="9">
        <f>(B40-B57)/B33</f>
        <v>1.8877468819894613E-3</v>
      </c>
    </row>
    <row r="59" spans="1:2" x14ac:dyDescent="0.2">
      <c r="A59" s="2"/>
      <c r="B59" s="5"/>
    </row>
    <row r="60" spans="1:2" x14ac:dyDescent="0.2">
      <c r="A60" s="4" t="s">
        <v>40</v>
      </c>
      <c r="B60" s="6">
        <f>I29+I40-I57</f>
        <v>0</v>
      </c>
    </row>
    <row r="61" spans="1:2" x14ac:dyDescent="0.2">
      <c r="A61" s="2"/>
      <c r="B61" s="5"/>
    </row>
    <row r="62" spans="1:2" x14ac:dyDescent="0.2">
      <c r="A62" s="4" t="s">
        <v>41</v>
      </c>
      <c r="B62" s="6">
        <f>B29+B40-B57</f>
        <v>17.407</v>
      </c>
    </row>
    <row r="63" spans="1:2" x14ac:dyDescent="0.2">
      <c r="A63" s="2"/>
      <c r="B63" s="5"/>
    </row>
    <row r="64" spans="1:2" x14ac:dyDescent="0.2">
      <c r="A64" s="4" t="s">
        <v>42</v>
      </c>
      <c r="B64" s="9">
        <f>B62/B31</f>
        <v>2.5286001865763245E-3</v>
      </c>
    </row>
    <row r="65" spans="1:2" x14ac:dyDescent="0.2">
      <c r="A65" s="2"/>
      <c r="B65" s="5"/>
    </row>
    <row r="66" spans="1:2" x14ac:dyDescent="0.2">
      <c r="A66" s="4" t="s">
        <v>43</v>
      </c>
      <c r="B66" s="3"/>
    </row>
    <row r="67" spans="1:2" ht="25.5" x14ac:dyDescent="0.2">
      <c r="A67" s="4" t="s">
        <v>44</v>
      </c>
      <c r="B67" s="19">
        <v>1.4999999999999999E-2</v>
      </c>
    </row>
    <row r="68" spans="1:2" x14ac:dyDescent="0.2">
      <c r="A68" s="4" t="s">
        <v>45</v>
      </c>
      <c r="B68" s="6">
        <f>B35+B67</f>
        <v>1.660269120804829E-2</v>
      </c>
    </row>
    <row r="70" spans="1:2" x14ac:dyDescent="0.2">
      <c r="A70" s="10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workbookViewId="0">
      <selection activeCell="F22" sqref="F22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5" t="s">
        <v>0</v>
      </c>
      <c r="B1" s="24"/>
    </row>
    <row r="2" spans="1:2" x14ac:dyDescent="0.2">
      <c r="A2" s="23"/>
      <c r="B2" s="24"/>
    </row>
    <row r="3" spans="1:2" x14ac:dyDescent="0.2">
      <c r="A3" s="25" t="s">
        <v>1</v>
      </c>
      <c r="B3" s="24"/>
    </row>
    <row r="4" spans="1:2" x14ac:dyDescent="0.2">
      <c r="A4" s="23"/>
      <c r="B4" s="24"/>
    </row>
    <row r="5" spans="1:2" x14ac:dyDescent="0.2">
      <c r="A5" s="23" t="s">
        <v>2</v>
      </c>
      <c r="B5" s="24"/>
    </row>
    <row r="6" spans="1:2" x14ac:dyDescent="0.2">
      <c r="A6" s="23"/>
      <c r="B6" s="24"/>
    </row>
    <row r="7" spans="1:2" x14ac:dyDescent="0.2">
      <c r="A7" s="23" t="s">
        <v>116</v>
      </c>
      <c r="B7" s="24"/>
    </row>
    <row r="8" spans="1:2" x14ac:dyDescent="0.2">
      <c r="A8" s="23"/>
      <c r="B8" s="24"/>
    </row>
    <row r="9" spans="1:2" x14ac:dyDescent="0.2">
      <c r="A9" s="2"/>
      <c r="B9" s="3" t="s">
        <v>4</v>
      </c>
    </row>
    <row r="10" spans="1:2" x14ac:dyDescent="0.2">
      <c r="A10" s="4" t="s">
        <v>5</v>
      </c>
      <c r="B10" s="5"/>
    </row>
    <row r="11" spans="1:2" x14ac:dyDescent="0.2">
      <c r="A11" s="4" t="s">
        <v>6</v>
      </c>
      <c r="B11" s="6">
        <f>B12+B13</f>
        <v>8.4329999999999998</v>
      </c>
    </row>
    <row r="12" spans="1:2" x14ac:dyDescent="0.2">
      <c r="A12" s="2" t="s">
        <v>7</v>
      </c>
      <c r="B12" s="7"/>
    </row>
    <row r="13" spans="1:2" x14ac:dyDescent="0.2">
      <c r="A13" s="2" t="s">
        <v>8</v>
      </c>
      <c r="B13" s="7">
        <v>8.4329999999999998</v>
      </c>
    </row>
    <row r="14" spans="1:2" x14ac:dyDescent="0.2">
      <c r="A14" s="2"/>
      <c r="B14" s="5"/>
    </row>
    <row r="15" spans="1:2" ht="25.5" x14ac:dyDescent="0.2">
      <c r="A15" s="4" t="s">
        <v>9</v>
      </c>
      <c r="B15" s="6">
        <f>B16+B17</f>
        <v>1E-3</v>
      </c>
    </row>
    <row r="16" spans="1:2" x14ac:dyDescent="0.2">
      <c r="A16" s="2" t="s">
        <v>10</v>
      </c>
      <c r="B16" s="7"/>
    </row>
    <row r="17" spans="1:2" x14ac:dyDescent="0.2">
      <c r="A17" s="2" t="s">
        <v>11</v>
      </c>
      <c r="B17" s="7">
        <v>1E-3</v>
      </c>
    </row>
    <row r="18" spans="1:2" x14ac:dyDescent="0.2">
      <c r="A18" s="2"/>
      <c r="B18" s="5"/>
    </row>
    <row r="19" spans="1:2" x14ac:dyDescent="0.2">
      <c r="A19" s="4" t="s">
        <v>12</v>
      </c>
      <c r="B19" s="6">
        <f>B20+B21</f>
        <v>0</v>
      </c>
    </row>
    <row r="20" spans="1:2" x14ac:dyDescent="0.2">
      <c r="A20" s="2" t="s">
        <v>13</v>
      </c>
      <c r="B20" s="7">
        <v>0</v>
      </c>
    </row>
    <row r="21" spans="1:2" x14ac:dyDescent="0.2">
      <c r="A21" s="2" t="s">
        <v>14</v>
      </c>
      <c r="B21" s="7"/>
    </row>
    <row r="22" spans="1:2" x14ac:dyDescent="0.2">
      <c r="A22" s="2"/>
      <c r="B22" s="5"/>
    </row>
    <row r="23" spans="1:2" x14ac:dyDescent="0.2">
      <c r="A23" s="4" t="s">
        <v>15</v>
      </c>
      <c r="B23" s="8">
        <v>0</v>
      </c>
    </row>
    <row r="24" spans="1:2" x14ac:dyDescent="0.2">
      <c r="A24" s="2"/>
      <c r="B24" s="5"/>
    </row>
    <row r="25" spans="1:2" x14ac:dyDescent="0.2">
      <c r="A25" s="4" t="s">
        <v>16</v>
      </c>
      <c r="B25" s="8"/>
    </row>
    <row r="26" spans="1:2" x14ac:dyDescent="0.2">
      <c r="A26" s="2"/>
      <c r="B26" s="5"/>
    </row>
    <row r="27" spans="1:2" x14ac:dyDescent="0.2">
      <c r="A27" s="4" t="s">
        <v>17</v>
      </c>
      <c r="B27" s="8"/>
    </row>
    <row r="28" spans="1:2" x14ac:dyDescent="0.2">
      <c r="A28" s="2"/>
      <c r="B28" s="5"/>
    </row>
    <row r="29" spans="1:2" x14ac:dyDescent="0.2">
      <c r="A29" s="4" t="s">
        <v>18</v>
      </c>
      <c r="B29" s="6">
        <f>B11+B15+B19+B23+B25+B27</f>
        <v>8.4339999999999993</v>
      </c>
    </row>
    <row r="30" spans="1:2" x14ac:dyDescent="0.2">
      <c r="A30" s="2"/>
      <c r="B30" s="5"/>
    </row>
    <row r="31" spans="1:2" x14ac:dyDescent="0.2">
      <c r="A31" s="4" t="s">
        <v>19</v>
      </c>
      <c r="B31" s="6">
        <f>(B32+B33)/2</f>
        <v>16523.251499999998</v>
      </c>
    </row>
    <row r="32" spans="1:2" x14ac:dyDescent="0.2">
      <c r="A32" s="2" t="s">
        <v>20</v>
      </c>
      <c r="B32" s="7">
        <v>32237.23</v>
      </c>
    </row>
    <row r="33" spans="1:2" ht="25.5" x14ac:dyDescent="0.2">
      <c r="A33" s="2" t="s">
        <v>21</v>
      </c>
      <c r="B33" s="7">
        <v>809.27300000000002</v>
      </c>
    </row>
    <row r="34" spans="1:2" x14ac:dyDescent="0.2">
      <c r="A34" s="2"/>
      <c r="B34" s="5"/>
    </row>
    <row r="35" spans="1:2" x14ac:dyDescent="0.2">
      <c r="A35" s="4" t="s">
        <v>22</v>
      </c>
      <c r="B35" s="9">
        <f>B29/B31</f>
        <v>5.1043222334296609E-4</v>
      </c>
    </row>
    <row r="36" spans="1:2" x14ac:dyDescent="0.2">
      <c r="A36" s="2"/>
      <c r="B36" s="5"/>
    </row>
    <row r="37" spans="1:2" x14ac:dyDescent="0.2">
      <c r="A37" s="4" t="s">
        <v>23</v>
      </c>
      <c r="B37" s="3"/>
    </row>
    <row r="38" spans="1:2" x14ac:dyDescent="0.2">
      <c r="A38" s="4" t="s">
        <v>24</v>
      </c>
      <c r="B38" s="8"/>
    </row>
    <row r="39" spans="1:2" x14ac:dyDescent="0.2">
      <c r="A39" s="2"/>
      <c r="B39" s="5"/>
    </row>
    <row r="40" spans="1:2" x14ac:dyDescent="0.2">
      <c r="A40" s="4" t="s">
        <v>25</v>
      </c>
      <c r="B40" s="6">
        <f>SUM(B41:B49)</f>
        <v>10.347</v>
      </c>
    </row>
    <row r="41" spans="1:2" x14ac:dyDescent="0.2">
      <c r="A41" s="2" t="s">
        <v>26</v>
      </c>
      <c r="B41" s="7">
        <v>0</v>
      </c>
    </row>
    <row r="42" spans="1:2" x14ac:dyDescent="0.2">
      <c r="A42" s="2" t="s">
        <v>27</v>
      </c>
      <c r="B42" s="7">
        <v>0</v>
      </c>
    </row>
    <row r="43" spans="1:2" x14ac:dyDescent="0.2">
      <c r="A43" s="2" t="s">
        <v>28</v>
      </c>
      <c r="B43" s="7">
        <v>0</v>
      </c>
    </row>
    <row r="44" spans="1:2" x14ac:dyDescent="0.2">
      <c r="A44" s="2" t="s">
        <v>29</v>
      </c>
      <c r="B44" s="7">
        <v>0</v>
      </c>
    </row>
    <row r="45" spans="1:2" ht="25.5" x14ac:dyDescent="0.2">
      <c r="A45" s="2" t="s">
        <v>30</v>
      </c>
      <c r="B45" s="7">
        <v>10.347</v>
      </c>
    </row>
    <row r="46" spans="1:2" ht="25.5" x14ac:dyDescent="0.2">
      <c r="A46" s="2" t="s">
        <v>31</v>
      </c>
      <c r="B46" s="7">
        <v>0</v>
      </c>
    </row>
    <row r="47" spans="1:2" ht="25.5" x14ac:dyDescent="0.2">
      <c r="A47" s="2" t="s">
        <v>32</v>
      </c>
      <c r="B47" s="7">
        <v>0</v>
      </c>
    </row>
    <row r="48" spans="1:2" ht="25.5" x14ac:dyDescent="0.2">
      <c r="A48" s="2" t="s">
        <v>33</v>
      </c>
      <c r="B48" s="7">
        <v>0</v>
      </c>
    </row>
    <row r="49" spans="1:2" x14ac:dyDescent="0.2">
      <c r="A49" s="2" t="s">
        <v>34</v>
      </c>
      <c r="B49" s="7">
        <v>0</v>
      </c>
    </row>
    <row r="50" spans="1:2" x14ac:dyDescent="0.2">
      <c r="A50" s="2"/>
      <c r="B50" s="5"/>
    </row>
    <row r="51" spans="1:2" x14ac:dyDescent="0.2">
      <c r="A51" s="4" t="s">
        <v>35</v>
      </c>
      <c r="B51" s="9">
        <f>B40/B33</f>
        <v>1.278554949936548E-2</v>
      </c>
    </row>
    <row r="52" spans="1:2" x14ac:dyDescent="0.2">
      <c r="A52" s="2"/>
      <c r="B52" s="5"/>
    </row>
    <row r="53" spans="1:2" x14ac:dyDescent="0.2">
      <c r="A53" s="4" t="s">
        <v>36</v>
      </c>
      <c r="B53" s="13">
        <v>0.02</v>
      </c>
    </row>
    <row r="54" spans="1:2" x14ac:dyDescent="0.2">
      <c r="A54" s="2"/>
      <c r="B54" s="5"/>
    </row>
    <row r="55" spans="1:2" ht="25.5" x14ac:dyDescent="0.2">
      <c r="A55" s="4" t="s">
        <v>37</v>
      </c>
      <c r="B55" s="6">
        <f>B53-B51</f>
        <v>7.2144505006345207E-3</v>
      </c>
    </row>
    <row r="56" spans="1:2" x14ac:dyDescent="0.2">
      <c r="A56" s="2"/>
      <c r="B56" s="5"/>
    </row>
    <row r="57" spans="1:2" x14ac:dyDescent="0.2">
      <c r="A57" s="4" t="s">
        <v>38</v>
      </c>
      <c r="B57" s="8">
        <v>0</v>
      </c>
    </row>
    <row r="58" spans="1:2" ht="25.5" x14ac:dyDescent="0.2">
      <c r="A58" s="4" t="s">
        <v>39</v>
      </c>
      <c r="B58" s="9">
        <f>(B40-B57)/B33</f>
        <v>1.278554949936548E-2</v>
      </c>
    </row>
    <row r="59" spans="1:2" x14ac:dyDescent="0.2">
      <c r="A59" s="2"/>
      <c r="B59" s="5"/>
    </row>
    <row r="60" spans="1:2" x14ac:dyDescent="0.2">
      <c r="A60" s="4" t="s">
        <v>40</v>
      </c>
      <c r="B60" s="6">
        <f>I29+I40-I57</f>
        <v>0</v>
      </c>
    </row>
    <row r="61" spans="1:2" x14ac:dyDescent="0.2">
      <c r="A61" s="2"/>
      <c r="B61" s="5"/>
    </row>
    <row r="62" spans="1:2" x14ac:dyDescent="0.2">
      <c r="A62" s="4" t="s">
        <v>41</v>
      </c>
      <c r="B62" s="6">
        <f>B29+B40-B57</f>
        <v>18.780999999999999</v>
      </c>
    </row>
    <row r="63" spans="1:2" x14ac:dyDescent="0.2">
      <c r="A63" s="2"/>
      <c r="B63" s="5"/>
    </row>
    <row r="64" spans="1:2" x14ac:dyDescent="0.2">
      <c r="A64" s="4" t="s">
        <v>42</v>
      </c>
      <c r="B64" s="9">
        <f>B62/B31</f>
        <v>1.136640690847077E-3</v>
      </c>
    </row>
    <row r="65" spans="1:2" x14ac:dyDescent="0.2">
      <c r="A65" s="2"/>
      <c r="B65" s="5"/>
    </row>
    <row r="66" spans="1:2" x14ac:dyDescent="0.2">
      <c r="A66" s="4" t="s">
        <v>43</v>
      </c>
      <c r="B66" s="3"/>
    </row>
    <row r="67" spans="1:2" ht="25.5" x14ac:dyDescent="0.2">
      <c r="A67" s="4" t="s">
        <v>44</v>
      </c>
      <c r="B67" s="19">
        <v>0.01</v>
      </c>
    </row>
    <row r="68" spans="1:2" x14ac:dyDescent="0.2">
      <c r="A68" s="4" t="s">
        <v>45</v>
      </c>
      <c r="B68" s="6">
        <f>B35+B67</f>
        <v>1.0510432223342966E-2</v>
      </c>
    </row>
    <row r="70" spans="1:2" x14ac:dyDescent="0.2">
      <c r="A70" s="10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1"/>
  <sheetViews>
    <sheetView rightToLeft="1" workbookViewId="0">
      <selection activeCell="C27" sqref="C26:C27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5" t="s">
        <v>0</v>
      </c>
      <c r="B1" s="24"/>
    </row>
    <row r="2" spans="1:2" x14ac:dyDescent="0.2">
      <c r="A2" s="23"/>
      <c r="B2" s="24"/>
    </row>
    <row r="3" spans="1:2" x14ac:dyDescent="0.2">
      <c r="A3" s="25" t="s">
        <v>47</v>
      </c>
      <c r="B3" s="24"/>
    </row>
    <row r="4" spans="1:2" x14ac:dyDescent="0.2">
      <c r="A4" s="23"/>
      <c r="B4" s="24"/>
    </row>
    <row r="5" spans="1:2" x14ac:dyDescent="0.2">
      <c r="A5" s="23" t="s">
        <v>2</v>
      </c>
      <c r="B5" s="24"/>
    </row>
    <row r="6" spans="1:2" x14ac:dyDescent="0.2">
      <c r="A6" s="23"/>
      <c r="B6" s="24"/>
    </row>
    <row r="7" spans="1:2" x14ac:dyDescent="0.2">
      <c r="A7" s="23" t="s">
        <v>3</v>
      </c>
      <c r="B7" s="24"/>
    </row>
    <row r="8" spans="1:2" x14ac:dyDescent="0.2">
      <c r="A8" s="23"/>
      <c r="B8" s="24"/>
    </row>
    <row r="9" spans="1:2" x14ac:dyDescent="0.2">
      <c r="A9" s="2"/>
      <c r="B9" s="3" t="s">
        <v>4</v>
      </c>
    </row>
    <row r="10" spans="1:2" x14ac:dyDescent="0.2">
      <c r="A10" s="4" t="s">
        <v>48</v>
      </c>
      <c r="B10" s="3"/>
    </row>
    <row r="11" spans="1:2" x14ac:dyDescent="0.2">
      <c r="A11" s="4" t="s">
        <v>49</v>
      </c>
      <c r="B11" s="3"/>
    </row>
    <row r="12" spans="1:2" x14ac:dyDescent="0.2">
      <c r="A12" s="2" t="s">
        <v>50</v>
      </c>
      <c r="B12" s="7"/>
    </row>
    <row r="13" spans="1:2" x14ac:dyDescent="0.2">
      <c r="A13" s="2" t="s">
        <v>51</v>
      </c>
      <c r="B13" s="7"/>
    </row>
    <row r="14" spans="1:2" x14ac:dyDescent="0.2">
      <c r="A14" s="2" t="s">
        <v>52</v>
      </c>
      <c r="B14" s="7"/>
    </row>
    <row r="15" spans="1:2" x14ac:dyDescent="0.2">
      <c r="A15" s="4" t="s">
        <v>53</v>
      </c>
      <c r="B15" s="3"/>
    </row>
    <row r="16" spans="1:2" x14ac:dyDescent="0.2">
      <c r="A16" s="2" t="s">
        <v>54</v>
      </c>
      <c r="B16" s="17">
        <v>189.602</v>
      </c>
    </row>
    <row r="17" spans="1:2" x14ac:dyDescent="0.2">
      <c r="A17" s="2" t="s">
        <v>51</v>
      </c>
      <c r="B17" s="7"/>
    </row>
    <row r="18" spans="1:2" x14ac:dyDescent="0.2">
      <c r="A18" s="2" t="s">
        <v>52</v>
      </c>
      <c r="B18" s="7"/>
    </row>
    <row r="19" spans="1:2" x14ac:dyDescent="0.2">
      <c r="A19" s="4" t="s">
        <v>55</v>
      </c>
      <c r="B19" s="6">
        <f>SUM(B12:B14)+SUM(B16:B18)</f>
        <v>189.602</v>
      </c>
    </row>
    <row r="20" spans="1:2" x14ac:dyDescent="0.2">
      <c r="A20" s="2"/>
      <c r="B20" s="5"/>
    </row>
    <row r="21" spans="1:2" x14ac:dyDescent="0.2">
      <c r="A21" s="4" t="s">
        <v>56</v>
      </c>
      <c r="B21" s="3"/>
    </row>
    <row r="22" spans="1:2" x14ac:dyDescent="0.2">
      <c r="A22" s="4" t="s">
        <v>49</v>
      </c>
      <c r="B22" s="3"/>
    </row>
    <row r="23" spans="1:2" x14ac:dyDescent="0.2">
      <c r="A23" s="2" t="s">
        <v>57</v>
      </c>
      <c r="B23" s="7"/>
    </row>
    <row r="24" spans="1:2" x14ac:dyDescent="0.2">
      <c r="A24" s="2" t="s">
        <v>58</v>
      </c>
      <c r="B24" s="7"/>
    </row>
    <row r="25" spans="1:2" x14ac:dyDescent="0.2">
      <c r="A25" s="2" t="s">
        <v>52</v>
      </c>
      <c r="B25" s="7"/>
    </row>
    <row r="26" spans="1:2" x14ac:dyDescent="0.2">
      <c r="A26" s="4" t="s">
        <v>53</v>
      </c>
      <c r="B26" s="3"/>
    </row>
    <row r="27" spans="1:2" x14ac:dyDescent="0.2">
      <c r="A27" s="2" t="s">
        <v>54</v>
      </c>
      <c r="B27" s="7"/>
    </row>
    <row r="28" spans="1:2" x14ac:dyDescent="0.2">
      <c r="A28" s="2" t="s">
        <v>58</v>
      </c>
      <c r="B28" s="7"/>
    </row>
    <row r="29" spans="1:2" x14ac:dyDescent="0.2">
      <c r="A29" s="2" t="s">
        <v>52</v>
      </c>
      <c r="B29" s="17">
        <v>0.92700000000000005</v>
      </c>
    </row>
    <row r="30" spans="1:2" x14ac:dyDescent="0.2">
      <c r="A30" s="4" t="s">
        <v>59</v>
      </c>
      <c r="B30" s="6">
        <f>SUM(B23:B25)+SUM(B27:B29)</f>
        <v>0.92700000000000005</v>
      </c>
    </row>
    <row r="31" spans="1:2" x14ac:dyDescent="0.2">
      <c r="A31" s="2"/>
      <c r="B31" s="5"/>
    </row>
    <row r="32" spans="1:2" x14ac:dyDescent="0.2">
      <c r="A32" s="4" t="s">
        <v>60</v>
      </c>
      <c r="B32" s="3"/>
    </row>
    <row r="33" spans="1:2" x14ac:dyDescent="0.2">
      <c r="A33" s="2" t="s">
        <v>61</v>
      </c>
      <c r="B33" s="7"/>
    </row>
    <row r="34" spans="1:2" x14ac:dyDescent="0.2">
      <c r="A34" s="2" t="s">
        <v>62</v>
      </c>
      <c r="B34" s="7"/>
    </row>
    <row r="35" spans="1:2" x14ac:dyDescent="0.2">
      <c r="A35" s="2" t="s">
        <v>52</v>
      </c>
      <c r="B35" s="7"/>
    </row>
    <row r="36" spans="1:2" x14ac:dyDescent="0.2">
      <c r="A36" s="4" t="s">
        <v>63</v>
      </c>
      <c r="B36" s="6">
        <f>SUM(B33:B35)</f>
        <v>0</v>
      </c>
    </row>
    <row r="37" spans="1:2" x14ac:dyDescent="0.2">
      <c r="A37" s="2"/>
      <c r="B37" s="5"/>
    </row>
    <row r="38" spans="1:2" x14ac:dyDescent="0.2">
      <c r="A38" s="4" t="s">
        <v>64</v>
      </c>
      <c r="B38" s="3"/>
    </row>
    <row r="39" spans="1:2" x14ac:dyDescent="0.2">
      <c r="A39" s="2" t="s">
        <v>61</v>
      </c>
      <c r="B39" s="7"/>
    </row>
    <row r="40" spans="1:2" x14ac:dyDescent="0.2">
      <c r="A40" s="2" t="s">
        <v>62</v>
      </c>
      <c r="B40" s="7"/>
    </row>
    <row r="41" spans="1:2" x14ac:dyDescent="0.2">
      <c r="A41" s="2" t="s">
        <v>52</v>
      </c>
      <c r="B41" s="7"/>
    </row>
    <row r="42" spans="1:2" x14ac:dyDescent="0.2">
      <c r="A42" s="4" t="s">
        <v>65</v>
      </c>
      <c r="B42" s="6">
        <f>SUM(B39:B41)</f>
        <v>0</v>
      </c>
    </row>
    <row r="43" spans="1:2" x14ac:dyDescent="0.2">
      <c r="A43" s="2"/>
      <c r="B43" s="5"/>
    </row>
    <row r="44" spans="1:2" x14ac:dyDescent="0.2">
      <c r="A44" s="4" t="s">
        <v>66</v>
      </c>
      <c r="B44" s="16">
        <v>105.869</v>
      </c>
    </row>
    <row r="45" spans="1:2" x14ac:dyDescent="0.2">
      <c r="A45" s="2"/>
      <c r="B45" s="5"/>
    </row>
    <row r="46" spans="1:2" x14ac:dyDescent="0.2">
      <c r="A46" s="4" t="s">
        <v>67</v>
      </c>
      <c r="B46" s="3"/>
    </row>
    <row r="47" spans="1:2" x14ac:dyDescent="0.2">
      <c r="A47" s="2" t="s">
        <v>61</v>
      </c>
      <c r="B47" s="7"/>
    </row>
    <row r="48" spans="1:2" x14ac:dyDescent="0.2">
      <c r="A48" s="2" t="s">
        <v>62</v>
      </c>
      <c r="B48" s="7"/>
    </row>
    <row r="49" spans="1:2" x14ac:dyDescent="0.2">
      <c r="A49" s="2" t="s">
        <v>52</v>
      </c>
      <c r="B49" s="7"/>
    </row>
    <row r="50" spans="1:2" x14ac:dyDescent="0.2">
      <c r="A50" s="4" t="s">
        <v>68</v>
      </c>
      <c r="B50" s="6">
        <f>SUM(B47:B49)</f>
        <v>0</v>
      </c>
    </row>
    <row r="51" spans="1:2" x14ac:dyDescent="0.2">
      <c r="A51" s="2"/>
      <c r="B51" s="5"/>
    </row>
    <row r="52" spans="1:2" x14ac:dyDescent="0.2">
      <c r="A52" s="4" t="s">
        <v>69</v>
      </c>
      <c r="B52" s="3"/>
    </row>
    <row r="53" spans="1:2" x14ac:dyDescent="0.2">
      <c r="A53" s="2" t="s">
        <v>61</v>
      </c>
      <c r="B53" s="7"/>
    </row>
    <row r="54" spans="1:2" x14ac:dyDescent="0.2">
      <c r="A54" s="2" t="s">
        <v>62</v>
      </c>
      <c r="B54" s="7"/>
    </row>
    <row r="55" spans="1:2" x14ac:dyDescent="0.2">
      <c r="A55" s="2" t="s">
        <v>52</v>
      </c>
      <c r="B55" s="7"/>
    </row>
    <row r="56" spans="1:2" x14ac:dyDescent="0.2">
      <c r="A56" s="4" t="s">
        <v>70</v>
      </c>
      <c r="B56" s="6">
        <f>SUM(B53:B55)</f>
        <v>0</v>
      </c>
    </row>
    <row r="57" spans="1:2" x14ac:dyDescent="0.2">
      <c r="A57" s="2"/>
      <c r="B57" s="3"/>
    </row>
    <row r="58" spans="1:2" x14ac:dyDescent="0.2">
      <c r="A58" s="4" t="s">
        <v>71</v>
      </c>
      <c r="B58" s="15">
        <f>B19+B30+B36+B42+B50+B56+B46+B44</f>
        <v>296.39800000000002</v>
      </c>
    </row>
    <row r="61" spans="1:2" x14ac:dyDescent="0.2">
      <c r="A61" s="10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rightToLeft="1" workbookViewId="0">
      <selection activeCell="D54" sqref="D54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5" t="s">
        <v>0</v>
      </c>
      <c r="B1" s="24"/>
    </row>
    <row r="2" spans="1:2" x14ac:dyDescent="0.2">
      <c r="A2" s="23"/>
      <c r="B2" s="24"/>
    </row>
    <row r="3" spans="1:2" x14ac:dyDescent="0.2">
      <c r="A3" s="25" t="s">
        <v>72</v>
      </c>
      <c r="B3" s="24"/>
    </row>
    <row r="4" spans="1:2" x14ac:dyDescent="0.2">
      <c r="A4" s="23"/>
      <c r="B4" s="24"/>
    </row>
    <row r="5" spans="1:2" x14ac:dyDescent="0.2">
      <c r="A5" s="23" t="s">
        <v>2</v>
      </c>
      <c r="B5" s="24"/>
    </row>
    <row r="6" spans="1:2" x14ac:dyDescent="0.2">
      <c r="A6" s="23"/>
      <c r="B6" s="24"/>
    </row>
    <row r="7" spans="1:2" x14ac:dyDescent="0.2">
      <c r="A7" s="23" t="s">
        <v>3</v>
      </c>
      <c r="B7" s="24"/>
    </row>
    <row r="8" spans="1:2" x14ac:dyDescent="0.2">
      <c r="A8" s="23"/>
      <c r="B8" s="24"/>
    </row>
    <row r="9" spans="1:2" x14ac:dyDescent="0.2">
      <c r="A9" s="2"/>
      <c r="B9" s="3" t="s">
        <v>4</v>
      </c>
    </row>
    <row r="10" spans="1:2" x14ac:dyDescent="0.2">
      <c r="A10" s="4" t="s">
        <v>73</v>
      </c>
      <c r="B10" s="3"/>
    </row>
    <row r="11" spans="1:2" x14ac:dyDescent="0.2">
      <c r="A11" s="2" t="s">
        <v>61</v>
      </c>
      <c r="B11" s="7"/>
    </row>
    <row r="12" spans="1:2" x14ac:dyDescent="0.2">
      <c r="A12" s="2" t="s">
        <v>62</v>
      </c>
      <c r="B12" s="7"/>
    </row>
    <row r="13" spans="1:2" x14ac:dyDescent="0.2">
      <c r="A13" s="2" t="s">
        <v>52</v>
      </c>
      <c r="B13" s="7">
        <v>0</v>
      </c>
    </row>
    <row r="14" spans="1:2" x14ac:dyDescent="0.2">
      <c r="A14" s="4" t="s">
        <v>74</v>
      </c>
      <c r="B14" s="6">
        <f>SUM(B11:B13)</f>
        <v>0</v>
      </c>
    </row>
    <row r="15" spans="1:2" x14ac:dyDescent="0.2">
      <c r="A15" s="2"/>
      <c r="B15" s="5"/>
    </row>
    <row r="16" spans="1:2" x14ac:dyDescent="0.2">
      <c r="A16" s="4" t="s">
        <v>75</v>
      </c>
      <c r="B16" s="3"/>
    </row>
    <row r="17" spans="1:2" x14ac:dyDescent="0.2">
      <c r="A17" s="2" t="s">
        <v>61</v>
      </c>
      <c r="B17" s="7"/>
    </row>
    <row r="18" spans="1:2" x14ac:dyDescent="0.2">
      <c r="A18" s="2" t="s">
        <v>62</v>
      </c>
      <c r="B18" s="7"/>
    </row>
    <row r="19" spans="1:2" x14ac:dyDescent="0.2">
      <c r="A19" s="4" t="s">
        <v>74</v>
      </c>
      <c r="B19" s="6">
        <f>SUM(B17:B18)</f>
        <v>0</v>
      </c>
    </row>
    <row r="20" spans="1:2" x14ac:dyDescent="0.2">
      <c r="A20" s="2"/>
      <c r="B20" s="5"/>
    </row>
    <row r="21" spans="1:2" x14ac:dyDescent="0.2">
      <c r="A21" s="4" t="s">
        <v>76</v>
      </c>
      <c r="B21" s="3"/>
    </row>
    <row r="22" spans="1:2" x14ac:dyDescent="0.2">
      <c r="A22" s="2" t="s">
        <v>61</v>
      </c>
      <c r="B22" s="7"/>
    </row>
    <row r="23" spans="1:2" x14ac:dyDescent="0.2">
      <c r="A23" s="2" t="s">
        <v>62</v>
      </c>
      <c r="B23" s="7"/>
    </row>
    <row r="24" spans="1:2" x14ac:dyDescent="0.2">
      <c r="A24" s="2" t="s">
        <v>52</v>
      </c>
      <c r="B24" s="7"/>
    </row>
    <row r="25" spans="1:2" x14ac:dyDescent="0.2">
      <c r="A25" s="4" t="s">
        <v>77</v>
      </c>
      <c r="B25" s="6">
        <f>SUM(B21:B24)</f>
        <v>0</v>
      </c>
    </row>
    <row r="26" spans="1:2" x14ac:dyDescent="0.2">
      <c r="A26" s="2"/>
      <c r="B26" s="5"/>
    </row>
    <row r="27" spans="1:2" x14ac:dyDescent="0.2">
      <c r="A27" s="4" t="s">
        <v>78</v>
      </c>
      <c r="B27" s="3"/>
    </row>
    <row r="28" spans="1:2" x14ac:dyDescent="0.2">
      <c r="A28" s="2" t="s">
        <v>61</v>
      </c>
      <c r="B28" s="7"/>
    </row>
    <row r="29" spans="1:2" x14ac:dyDescent="0.2">
      <c r="A29" s="2" t="s">
        <v>62</v>
      </c>
      <c r="B29" s="7"/>
    </row>
    <row r="30" spans="1:2" x14ac:dyDescent="0.2">
      <c r="A30" s="2" t="s">
        <v>52</v>
      </c>
      <c r="B30" s="7"/>
    </row>
    <row r="31" spans="1:2" x14ac:dyDescent="0.2">
      <c r="A31" s="4" t="s">
        <v>79</v>
      </c>
      <c r="B31" s="6">
        <f>SUM(B27:B30)</f>
        <v>0</v>
      </c>
    </row>
    <row r="32" spans="1:2" x14ac:dyDescent="0.2">
      <c r="A32" s="2"/>
      <c r="B32" s="5"/>
    </row>
    <row r="33" spans="1:2" ht="25.5" x14ac:dyDescent="0.2">
      <c r="A33" s="4" t="s">
        <v>82</v>
      </c>
      <c r="B33" s="3"/>
    </row>
    <row r="34" spans="1:2" s="1" customFormat="1" x14ac:dyDescent="0.2">
      <c r="A34" s="11" t="s">
        <v>117</v>
      </c>
      <c r="B34" s="17">
        <v>24.931000000000001</v>
      </c>
    </row>
    <row r="35" spans="1:2" s="1" customFormat="1" x14ac:dyDescent="0.2">
      <c r="A35" s="11" t="s">
        <v>118</v>
      </c>
      <c r="B35" s="17">
        <v>42.04</v>
      </c>
    </row>
    <row r="36" spans="1:2" s="1" customFormat="1" x14ac:dyDescent="0.2">
      <c r="A36" s="11" t="s">
        <v>119</v>
      </c>
      <c r="B36" s="17">
        <v>0.4</v>
      </c>
    </row>
    <row r="37" spans="1:2" s="1" customFormat="1" x14ac:dyDescent="0.2">
      <c r="A37" s="11" t="s">
        <v>120</v>
      </c>
      <c r="B37" s="17">
        <v>31.248999999999999</v>
      </c>
    </row>
    <row r="38" spans="1:2" x14ac:dyDescent="0.2">
      <c r="A38" s="11" t="s">
        <v>121</v>
      </c>
      <c r="B38" s="17">
        <v>14.489000000000001</v>
      </c>
    </row>
    <row r="39" spans="1:2" x14ac:dyDescent="0.2">
      <c r="A39" s="11" t="s">
        <v>122</v>
      </c>
      <c r="B39" s="17">
        <v>31.140999999999998</v>
      </c>
    </row>
    <row r="40" spans="1:2" x14ac:dyDescent="0.2">
      <c r="A40" s="11" t="s">
        <v>123</v>
      </c>
      <c r="B40" s="17">
        <v>72.808999999999997</v>
      </c>
    </row>
    <row r="41" spans="1:2" x14ac:dyDescent="0.2">
      <c r="A41" s="4" t="s">
        <v>81</v>
      </c>
      <c r="B41" s="21">
        <f>SUM(B34:B40)</f>
        <v>217.059</v>
      </c>
    </row>
    <row r="42" spans="1:2" x14ac:dyDescent="0.2">
      <c r="A42" s="2"/>
      <c r="B42" s="18"/>
    </row>
    <row r="43" spans="1:2" ht="25.5" x14ac:dyDescent="0.2">
      <c r="A43" s="4" t="s">
        <v>80</v>
      </c>
      <c r="B43" s="15"/>
    </row>
    <row r="44" spans="1:2" x14ac:dyDescent="0.2">
      <c r="A44" s="2" t="s">
        <v>83</v>
      </c>
      <c r="B44" s="17">
        <v>0.35085</v>
      </c>
    </row>
    <row r="45" spans="1:2" x14ac:dyDescent="0.2">
      <c r="A45" s="2" t="s">
        <v>84</v>
      </c>
      <c r="B45" s="17">
        <v>6.1970499999999999</v>
      </c>
    </row>
    <row r="46" spans="1:2" x14ac:dyDescent="0.2">
      <c r="A46" s="2" t="s">
        <v>85</v>
      </c>
      <c r="B46" s="17">
        <v>15.83445</v>
      </c>
    </row>
    <row r="47" spans="1:2" x14ac:dyDescent="0.2">
      <c r="A47" s="2" t="s">
        <v>86</v>
      </c>
      <c r="B47" s="17">
        <v>2.26559</v>
      </c>
    </row>
    <row r="48" spans="1:2" x14ac:dyDescent="0.2">
      <c r="A48" s="2" t="s">
        <v>87</v>
      </c>
      <c r="B48" s="17">
        <v>0.37052000000000002</v>
      </c>
    </row>
    <row r="49" spans="1:2" x14ac:dyDescent="0.2">
      <c r="A49" s="2" t="s">
        <v>88</v>
      </c>
      <c r="B49" s="17">
        <v>3.1402600000000001</v>
      </c>
    </row>
    <row r="50" spans="1:2" x14ac:dyDescent="0.2">
      <c r="A50" s="2" t="s">
        <v>89</v>
      </c>
      <c r="B50" s="17">
        <v>8.5313800000000004</v>
      </c>
    </row>
    <row r="51" spans="1:2" x14ac:dyDescent="0.2">
      <c r="A51" s="2" t="s">
        <v>90</v>
      </c>
      <c r="B51" s="17">
        <v>0.72892000000000001</v>
      </c>
    </row>
    <row r="52" spans="1:2" x14ac:dyDescent="0.2">
      <c r="A52" s="2" t="s">
        <v>91</v>
      </c>
      <c r="B52" s="17">
        <v>0.18634999999999999</v>
      </c>
    </row>
    <row r="53" spans="1:2" x14ac:dyDescent="0.2">
      <c r="A53" s="2" t="s">
        <v>92</v>
      </c>
      <c r="B53" s="17">
        <v>2.0909399999999998</v>
      </c>
    </row>
    <row r="54" spans="1:2" x14ac:dyDescent="0.2">
      <c r="A54" s="2" t="s">
        <v>93</v>
      </c>
      <c r="B54" s="17">
        <v>2.62778</v>
      </c>
    </row>
    <row r="55" spans="1:2" x14ac:dyDescent="0.2">
      <c r="A55" s="2" t="s">
        <v>94</v>
      </c>
      <c r="B55" s="17">
        <v>1.4677199999999999</v>
      </c>
    </row>
    <row r="56" spans="1:2" x14ac:dyDescent="0.2">
      <c r="A56" s="2" t="s">
        <v>95</v>
      </c>
      <c r="B56" s="17">
        <v>0.99424000000000001</v>
      </c>
    </row>
    <row r="57" spans="1:2" x14ac:dyDescent="0.2">
      <c r="A57" s="2" t="s">
        <v>96</v>
      </c>
      <c r="B57" s="17">
        <v>0.26166</v>
      </c>
    </row>
    <row r="58" spans="1:2" x14ac:dyDescent="0.2">
      <c r="A58" s="2" t="s">
        <v>97</v>
      </c>
      <c r="B58" s="17">
        <v>0.12071999999999999</v>
      </c>
    </row>
    <row r="59" spans="1:2" x14ac:dyDescent="0.2">
      <c r="A59" s="2" t="s">
        <v>98</v>
      </c>
      <c r="B59" s="17">
        <v>0.18966</v>
      </c>
    </row>
    <row r="60" spans="1:2" x14ac:dyDescent="0.2">
      <c r="A60" s="2" t="s">
        <v>99</v>
      </c>
      <c r="B60" s="17">
        <v>0.40609000000000001</v>
      </c>
    </row>
    <row r="61" spans="1:2" x14ac:dyDescent="0.2">
      <c r="A61" s="2" t="s">
        <v>100</v>
      </c>
      <c r="B61" s="17">
        <v>0.37869000000000003</v>
      </c>
    </row>
    <row r="62" spans="1:2" x14ac:dyDescent="0.2">
      <c r="A62" s="2" t="s">
        <v>101</v>
      </c>
      <c r="B62" s="17">
        <v>9.0910000000000005E-2</v>
      </c>
    </row>
    <row r="63" spans="1:2" x14ac:dyDescent="0.2">
      <c r="A63" s="4" t="s">
        <v>81</v>
      </c>
      <c r="B63" s="21">
        <f>SUM(B44:B62)</f>
        <v>46.233779999999996</v>
      </c>
    </row>
    <row r="64" spans="1:2" x14ac:dyDescent="0.2">
      <c r="A64" s="2"/>
      <c r="B64" s="5"/>
    </row>
    <row r="65" spans="1:2" ht="25.5" x14ac:dyDescent="0.2">
      <c r="A65" s="4" t="s">
        <v>102</v>
      </c>
      <c r="B65" s="3"/>
    </row>
    <row r="66" spans="1:2" x14ac:dyDescent="0.2">
      <c r="A66" s="2" t="s">
        <v>103</v>
      </c>
      <c r="B66" s="7"/>
    </row>
    <row r="67" spans="1:2" x14ac:dyDescent="0.2">
      <c r="A67" s="2" t="s">
        <v>104</v>
      </c>
      <c r="B67" s="7"/>
    </row>
    <row r="68" spans="1:2" x14ac:dyDescent="0.2">
      <c r="A68" s="2" t="s">
        <v>52</v>
      </c>
      <c r="B68" s="7"/>
    </row>
    <row r="69" spans="1:2" x14ac:dyDescent="0.2">
      <c r="A69" s="4" t="s">
        <v>81</v>
      </c>
      <c r="B69" s="6">
        <f>SUM(B66:B68)</f>
        <v>0</v>
      </c>
    </row>
    <row r="70" spans="1:2" x14ac:dyDescent="0.2">
      <c r="A70" s="2"/>
      <c r="B70" s="5"/>
    </row>
    <row r="71" spans="1:2" ht="25.5" x14ac:dyDescent="0.2">
      <c r="A71" s="4" t="s">
        <v>105</v>
      </c>
      <c r="B71" s="3"/>
    </row>
    <row r="72" spans="1:2" x14ac:dyDescent="0.2">
      <c r="A72" s="2" t="s">
        <v>103</v>
      </c>
      <c r="B72" s="7"/>
    </row>
    <row r="73" spans="1:2" x14ac:dyDescent="0.2">
      <c r="A73" s="2" t="s">
        <v>104</v>
      </c>
      <c r="B73" s="7"/>
    </row>
    <row r="74" spans="1:2" x14ac:dyDescent="0.2">
      <c r="A74" s="4" t="s">
        <v>81</v>
      </c>
      <c r="B74" s="6">
        <f>SUM(B72:B73)</f>
        <v>0</v>
      </c>
    </row>
    <row r="75" spans="1:2" x14ac:dyDescent="0.2">
      <c r="A75" s="2"/>
      <c r="B75" s="5"/>
    </row>
    <row r="76" spans="1:2" x14ac:dyDescent="0.2">
      <c r="A76" s="4" t="s">
        <v>106</v>
      </c>
      <c r="B76" s="3"/>
    </row>
    <row r="77" spans="1:2" x14ac:dyDescent="0.2">
      <c r="A77" s="2" t="s">
        <v>103</v>
      </c>
      <c r="B77" s="7"/>
    </row>
    <row r="78" spans="1:2" x14ac:dyDescent="0.2">
      <c r="A78" s="2" t="s">
        <v>104</v>
      </c>
      <c r="B78" s="7"/>
    </row>
    <row r="79" spans="1:2" x14ac:dyDescent="0.2">
      <c r="A79" s="2" t="s">
        <v>52</v>
      </c>
      <c r="B79" s="7"/>
    </row>
    <row r="80" spans="1:2" x14ac:dyDescent="0.2">
      <c r="A80" s="4" t="s">
        <v>79</v>
      </c>
      <c r="B80" s="6">
        <f>SUM(B76:B79)</f>
        <v>0</v>
      </c>
    </row>
    <row r="81" spans="1:2" x14ac:dyDescent="0.2">
      <c r="A81" s="2"/>
      <c r="B81" s="5"/>
    </row>
    <row r="82" spans="1:2" x14ac:dyDescent="0.2">
      <c r="A82" s="4" t="s">
        <v>107</v>
      </c>
      <c r="B82" s="6">
        <f>B14+B19+B25+B31+B41+B63+B69+B74+B80</f>
        <v>263.29277999999999</v>
      </c>
    </row>
    <row r="83" spans="1:2" x14ac:dyDescent="0.2">
      <c r="A83" s="2"/>
      <c r="B83" s="5"/>
    </row>
    <row r="84" spans="1:2" x14ac:dyDescent="0.2">
      <c r="A84" s="4" t="s">
        <v>108</v>
      </c>
      <c r="B84" s="3"/>
    </row>
    <row r="85" spans="1:2" x14ac:dyDescent="0.2">
      <c r="A85" s="2" t="s">
        <v>61</v>
      </c>
      <c r="B85" s="7"/>
    </row>
    <row r="86" spans="1:2" x14ac:dyDescent="0.2">
      <c r="A86" s="2" t="s">
        <v>62</v>
      </c>
      <c r="B86" s="7"/>
    </row>
    <row r="87" spans="1:2" x14ac:dyDescent="0.2">
      <c r="A87" s="2" t="s">
        <v>52</v>
      </c>
      <c r="B87" s="7"/>
    </row>
    <row r="88" spans="1:2" x14ac:dyDescent="0.2">
      <c r="A88" s="4" t="s">
        <v>109</v>
      </c>
      <c r="B88" s="6">
        <f>SUM(B84:B87)</f>
        <v>0</v>
      </c>
    </row>
    <row r="89" spans="1:2" x14ac:dyDescent="0.2">
      <c r="A89" s="2"/>
      <c r="B89" s="5"/>
    </row>
    <row r="90" spans="1:2" x14ac:dyDescent="0.2">
      <c r="A90" s="4" t="s">
        <v>110</v>
      </c>
      <c r="B90" s="6">
        <v>457941.06</v>
      </c>
    </row>
    <row r="93" spans="1:2" x14ac:dyDescent="0.2">
      <c r="A93" s="10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opLeftCell="A28" workbookViewId="0">
      <selection activeCell="G43" sqref="G43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5" t="s">
        <v>0</v>
      </c>
      <c r="B1" s="24"/>
    </row>
    <row r="2" spans="1:2" x14ac:dyDescent="0.2">
      <c r="A2" s="23"/>
      <c r="B2" s="24"/>
    </row>
    <row r="3" spans="1:2" x14ac:dyDescent="0.2">
      <c r="A3" s="25" t="s">
        <v>1</v>
      </c>
      <c r="B3" s="24"/>
    </row>
    <row r="4" spans="1:2" x14ac:dyDescent="0.2">
      <c r="A4" s="23"/>
      <c r="B4" s="24"/>
    </row>
    <row r="5" spans="1:2" x14ac:dyDescent="0.2">
      <c r="A5" s="23" t="s">
        <v>2</v>
      </c>
      <c r="B5" s="24"/>
    </row>
    <row r="6" spans="1:2" x14ac:dyDescent="0.2">
      <c r="A6" s="23"/>
      <c r="B6" s="24"/>
    </row>
    <row r="7" spans="1:2" x14ac:dyDescent="0.2">
      <c r="A7" s="23" t="s">
        <v>111</v>
      </c>
      <c r="B7" s="24"/>
    </row>
    <row r="8" spans="1:2" x14ac:dyDescent="0.2">
      <c r="A8" s="23"/>
      <c r="B8" s="24"/>
    </row>
    <row r="9" spans="1:2" x14ac:dyDescent="0.2">
      <c r="A9" s="2"/>
      <c r="B9" s="3" t="s">
        <v>4</v>
      </c>
    </row>
    <row r="10" spans="1:2" x14ac:dyDescent="0.2">
      <c r="A10" s="4" t="s">
        <v>5</v>
      </c>
      <c r="B10" s="5"/>
    </row>
    <row r="11" spans="1:2" x14ac:dyDescent="0.2">
      <c r="A11" s="4" t="s">
        <v>6</v>
      </c>
      <c r="B11" s="6">
        <f>B12+B13</f>
        <v>16.818000000000001</v>
      </c>
    </row>
    <row r="12" spans="1:2" x14ac:dyDescent="0.2">
      <c r="A12" s="2" t="s">
        <v>7</v>
      </c>
      <c r="B12" s="7"/>
    </row>
    <row r="13" spans="1:2" x14ac:dyDescent="0.2">
      <c r="A13" s="2" t="s">
        <v>8</v>
      </c>
      <c r="B13" s="7">
        <v>16.818000000000001</v>
      </c>
    </row>
    <row r="14" spans="1:2" x14ac:dyDescent="0.2">
      <c r="A14" s="2"/>
      <c r="B14" s="5"/>
    </row>
    <row r="15" spans="1:2" ht="25.5" x14ac:dyDescent="0.2">
      <c r="A15" s="4" t="s">
        <v>9</v>
      </c>
      <c r="B15" s="6">
        <f>B16+B17</f>
        <v>0.29299999999999998</v>
      </c>
    </row>
    <row r="16" spans="1:2" x14ac:dyDescent="0.2">
      <c r="A16" s="2" t="s">
        <v>10</v>
      </c>
      <c r="B16" s="7"/>
    </row>
    <row r="17" spans="1:2" x14ac:dyDescent="0.2">
      <c r="A17" s="2" t="s">
        <v>11</v>
      </c>
      <c r="B17" s="7">
        <v>0.29299999999999998</v>
      </c>
    </row>
    <row r="18" spans="1:2" x14ac:dyDescent="0.2">
      <c r="A18" s="2"/>
      <c r="B18" s="5"/>
    </row>
    <row r="19" spans="1:2" x14ac:dyDescent="0.2">
      <c r="A19" s="4" t="s">
        <v>12</v>
      </c>
      <c r="B19" s="6">
        <f>B20+B21</f>
        <v>0</v>
      </c>
    </row>
    <row r="20" spans="1:2" x14ac:dyDescent="0.2">
      <c r="A20" s="2" t="s">
        <v>13</v>
      </c>
      <c r="B20" s="7">
        <v>0</v>
      </c>
    </row>
    <row r="21" spans="1:2" x14ac:dyDescent="0.2">
      <c r="A21" s="2" t="s">
        <v>14</v>
      </c>
      <c r="B21" s="7"/>
    </row>
    <row r="22" spans="1:2" x14ac:dyDescent="0.2">
      <c r="A22" s="2"/>
      <c r="B22" s="5"/>
    </row>
    <row r="23" spans="1:2" x14ac:dyDescent="0.2">
      <c r="A23" s="4" t="s">
        <v>15</v>
      </c>
      <c r="B23" s="8">
        <v>25.47</v>
      </c>
    </row>
    <row r="24" spans="1:2" x14ac:dyDescent="0.2">
      <c r="A24" s="2"/>
      <c r="B24" s="5"/>
    </row>
    <row r="25" spans="1:2" x14ac:dyDescent="0.2">
      <c r="A25" s="4" t="s">
        <v>16</v>
      </c>
      <c r="B25" s="8"/>
    </row>
    <row r="26" spans="1:2" x14ac:dyDescent="0.2">
      <c r="A26" s="2"/>
      <c r="B26" s="5"/>
    </row>
    <row r="27" spans="1:2" x14ac:dyDescent="0.2">
      <c r="A27" s="4" t="s">
        <v>17</v>
      </c>
      <c r="B27" s="8"/>
    </row>
    <row r="28" spans="1:2" x14ac:dyDescent="0.2">
      <c r="A28" s="2"/>
      <c r="B28" s="5"/>
    </row>
    <row r="29" spans="1:2" x14ac:dyDescent="0.2">
      <c r="A29" s="4" t="s">
        <v>18</v>
      </c>
      <c r="B29" s="6">
        <f>B11+B15+B19+B23+B25+B27</f>
        <v>42.581000000000003</v>
      </c>
    </row>
    <row r="30" spans="1:2" x14ac:dyDescent="0.2">
      <c r="A30" s="2"/>
      <c r="B30" s="5"/>
    </row>
    <row r="31" spans="1:2" x14ac:dyDescent="0.2">
      <c r="A31" s="4" t="s">
        <v>19</v>
      </c>
      <c r="B31" s="6">
        <f>(B32+B33)/2</f>
        <v>131891.239</v>
      </c>
    </row>
    <row r="32" spans="1:2" x14ac:dyDescent="0.2">
      <c r="A32" s="2" t="s">
        <v>20</v>
      </c>
      <c r="B32" s="7">
        <v>157557.74100000001</v>
      </c>
    </row>
    <row r="33" spans="1:2" ht="25.5" x14ac:dyDescent="0.2">
      <c r="A33" s="2" t="s">
        <v>21</v>
      </c>
      <c r="B33" s="7">
        <v>106224.73699999999</v>
      </c>
    </row>
    <row r="34" spans="1:2" x14ac:dyDescent="0.2">
      <c r="A34" s="2"/>
      <c r="B34" s="5"/>
    </row>
    <row r="35" spans="1:2" x14ac:dyDescent="0.2">
      <c r="A35" s="4" t="s">
        <v>22</v>
      </c>
      <c r="B35" s="9">
        <f>B29/B31</f>
        <v>3.2284934407205015E-4</v>
      </c>
    </row>
    <row r="36" spans="1:2" x14ac:dyDescent="0.2">
      <c r="A36" s="2"/>
      <c r="B36" s="5"/>
    </row>
    <row r="37" spans="1:2" x14ac:dyDescent="0.2">
      <c r="A37" s="4" t="s">
        <v>23</v>
      </c>
      <c r="B37" s="3"/>
    </row>
    <row r="38" spans="1:2" x14ac:dyDescent="0.2">
      <c r="A38" s="4" t="s">
        <v>24</v>
      </c>
      <c r="B38" s="8"/>
    </row>
    <row r="39" spans="1:2" x14ac:dyDescent="0.2">
      <c r="A39" s="2"/>
      <c r="B39" s="5"/>
    </row>
    <row r="40" spans="1:2" x14ac:dyDescent="0.2">
      <c r="A40" s="4" t="s">
        <v>25</v>
      </c>
      <c r="B40" s="6">
        <f>SUM(B41:B49)</f>
        <v>29.427</v>
      </c>
    </row>
    <row r="41" spans="1:2" x14ac:dyDescent="0.2">
      <c r="A41" s="2" t="s">
        <v>26</v>
      </c>
      <c r="B41" s="7">
        <v>0</v>
      </c>
    </row>
    <row r="42" spans="1:2" x14ac:dyDescent="0.2">
      <c r="A42" s="2" t="s">
        <v>27</v>
      </c>
      <c r="B42" s="7">
        <v>0</v>
      </c>
    </row>
    <row r="43" spans="1:2" x14ac:dyDescent="0.2">
      <c r="A43" s="2" t="s">
        <v>28</v>
      </c>
      <c r="B43" s="7">
        <v>0</v>
      </c>
    </row>
    <row r="44" spans="1:2" x14ac:dyDescent="0.2">
      <c r="A44" s="2" t="s">
        <v>29</v>
      </c>
      <c r="B44" s="7">
        <v>0</v>
      </c>
    </row>
    <row r="45" spans="1:2" ht="25.5" x14ac:dyDescent="0.2">
      <c r="A45" s="2" t="s">
        <v>30</v>
      </c>
      <c r="B45" s="7">
        <v>18.838000000000001</v>
      </c>
    </row>
    <row r="46" spans="1:2" ht="25.5" x14ac:dyDescent="0.2">
      <c r="A46" s="2" t="s">
        <v>31</v>
      </c>
      <c r="B46" s="7">
        <v>10.397</v>
      </c>
    </row>
    <row r="47" spans="1:2" ht="25.5" x14ac:dyDescent="0.2">
      <c r="A47" s="2" t="s">
        <v>32</v>
      </c>
      <c r="B47" s="22">
        <v>0.192</v>
      </c>
    </row>
    <row r="48" spans="1:2" ht="25.5" x14ac:dyDescent="0.2">
      <c r="A48" s="2" t="s">
        <v>33</v>
      </c>
      <c r="B48" s="7">
        <v>0</v>
      </c>
    </row>
    <row r="49" spans="1:2" x14ac:dyDescent="0.2">
      <c r="A49" s="2" t="s">
        <v>34</v>
      </c>
      <c r="B49" s="7">
        <v>0</v>
      </c>
    </row>
    <row r="50" spans="1:2" x14ac:dyDescent="0.2">
      <c r="A50" s="2"/>
      <c r="B50" s="5"/>
    </row>
    <row r="51" spans="1:2" x14ac:dyDescent="0.2">
      <c r="A51" s="4" t="s">
        <v>35</v>
      </c>
      <c r="B51" s="9">
        <f>B40/B33</f>
        <v>2.77025868277744E-4</v>
      </c>
    </row>
    <row r="52" spans="1:2" x14ac:dyDescent="0.2">
      <c r="A52" s="2"/>
      <c r="B52" s="5"/>
    </row>
    <row r="53" spans="1:2" x14ac:dyDescent="0.2">
      <c r="A53" s="4" t="s">
        <v>36</v>
      </c>
      <c r="B53" s="13">
        <v>2.5000000000000001E-3</v>
      </c>
    </row>
    <row r="54" spans="1:2" x14ac:dyDescent="0.2">
      <c r="A54" s="2"/>
      <c r="B54" s="5"/>
    </row>
    <row r="55" spans="1:2" ht="25.5" x14ac:dyDescent="0.2">
      <c r="A55" s="4" t="s">
        <v>37</v>
      </c>
      <c r="B55" s="6">
        <f>B53-B51</f>
        <v>2.2229741317222559E-3</v>
      </c>
    </row>
    <row r="56" spans="1:2" x14ac:dyDescent="0.2">
      <c r="A56" s="2"/>
      <c r="B56" s="5"/>
    </row>
    <row r="57" spans="1:2" x14ac:dyDescent="0.2">
      <c r="A57" s="4" t="s">
        <v>38</v>
      </c>
      <c r="B57" s="8">
        <v>0</v>
      </c>
    </row>
    <row r="58" spans="1:2" ht="25.5" x14ac:dyDescent="0.2">
      <c r="A58" s="4" t="s">
        <v>39</v>
      </c>
      <c r="B58" s="9">
        <f>(B40-B57)/B33</f>
        <v>2.77025868277744E-4</v>
      </c>
    </row>
    <row r="59" spans="1:2" x14ac:dyDescent="0.2">
      <c r="A59" s="2"/>
      <c r="B59" s="5"/>
    </row>
    <row r="60" spans="1:2" x14ac:dyDescent="0.2">
      <c r="A60" s="4" t="s">
        <v>40</v>
      </c>
      <c r="B60" s="6">
        <f>I29+I40-I57</f>
        <v>0</v>
      </c>
    </row>
    <row r="61" spans="1:2" x14ac:dyDescent="0.2">
      <c r="A61" s="2"/>
      <c r="B61" s="5"/>
    </row>
    <row r="62" spans="1:2" x14ac:dyDescent="0.2">
      <c r="A62" s="4" t="s">
        <v>41</v>
      </c>
      <c r="B62" s="6">
        <f>B29+B40-B57</f>
        <v>72.00800000000001</v>
      </c>
    </row>
    <row r="63" spans="1:2" x14ac:dyDescent="0.2">
      <c r="A63" s="2"/>
      <c r="B63" s="5"/>
    </row>
    <row r="64" spans="1:2" x14ac:dyDescent="0.2">
      <c r="A64" s="4" t="s">
        <v>42</v>
      </c>
      <c r="B64" s="9">
        <f>B62/B31</f>
        <v>5.4596499772058412E-4</v>
      </c>
    </row>
    <row r="65" spans="1:2" x14ac:dyDescent="0.2">
      <c r="A65" s="2"/>
      <c r="B65" s="5"/>
    </row>
    <row r="66" spans="1:2" x14ac:dyDescent="0.2">
      <c r="A66" s="4" t="s">
        <v>43</v>
      </c>
      <c r="B66" s="3"/>
    </row>
    <row r="67" spans="1:2" ht="25.5" x14ac:dyDescent="0.2">
      <c r="A67" s="4" t="s">
        <v>44</v>
      </c>
      <c r="B67" s="19">
        <v>2.5000000000000001E-3</v>
      </c>
    </row>
    <row r="68" spans="1:2" x14ac:dyDescent="0.2">
      <c r="A68" s="4" t="s">
        <v>45</v>
      </c>
      <c r="B68" s="6">
        <f>B35+B67</f>
        <v>2.82284934407205E-3</v>
      </c>
    </row>
    <row r="70" spans="1:2" x14ac:dyDescent="0.2">
      <c r="A70" s="10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abSelected="1" workbookViewId="0">
      <selection activeCell="A5" sqref="A5:B5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5" t="s">
        <v>0</v>
      </c>
      <c r="B1" s="24"/>
    </row>
    <row r="2" spans="1:2" x14ac:dyDescent="0.2">
      <c r="A2" s="23"/>
      <c r="B2" s="24"/>
    </row>
    <row r="3" spans="1:2" x14ac:dyDescent="0.2">
      <c r="A3" s="25" t="s">
        <v>1</v>
      </c>
      <c r="B3" s="24"/>
    </row>
    <row r="4" spans="1:2" x14ac:dyDescent="0.2">
      <c r="A4" s="23"/>
      <c r="B4" s="24"/>
    </row>
    <row r="5" spans="1:2" x14ac:dyDescent="0.2">
      <c r="A5" s="23" t="s">
        <v>2</v>
      </c>
      <c r="B5" s="24"/>
    </row>
    <row r="6" spans="1:2" x14ac:dyDescent="0.2">
      <c r="A6" s="23"/>
      <c r="B6" s="24"/>
    </row>
    <row r="7" spans="1:2" x14ac:dyDescent="0.2">
      <c r="A7" s="26" t="s">
        <v>125</v>
      </c>
      <c r="B7" s="24"/>
    </row>
    <row r="8" spans="1:2" x14ac:dyDescent="0.2">
      <c r="A8" s="23"/>
      <c r="B8" s="24"/>
    </row>
    <row r="9" spans="1:2" x14ac:dyDescent="0.2">
      <c r="A9" s="2"/>
      <c r="B9" s="3" t="s">
        <v>4</v>
      </c>
    </row>
    <row r="10" spans="1:2" x14ac:dyDescent="0.2">
      <c r="A10" s="4" t="s">
        <v>5</v>
      </c>
      <c r="B10" s="5"/>
    </row>
    <row r="11" spans="1:2" x14ac:dyDescent="0.2">
      <c r="A11" s="4" t="s">
        <v>6</v>
      </c>
      <c r="B11" s="6">
        <f>B12+B13</f>
        <v>4.2549999999999999</v>
      </c>
    </row>
    <row r="12" spans="1:2" x14ac:dyDescent="0.2">
      <c r="A12" s="2" t="s">
        <v>7</v>
      </c>
      <c r="B12" s="7"/>
    </row>
    <row r="13" spans="1:2" x14ac:dyDescent="0.2">
      <c r="A13" s="2" t="s">
        <v>8</v>
      </c>
      <c r="B13" s="7">
        <v>4.2549999999999999</v>
      </c>
    </row>
    <row r="14" spans="1:2" x14ac:dyDescent="0.2">
      <c r="A14" s="2"/>
      <c r="B14" s="5"/>
    </row>
    <row r="15" spans="1:2" ht="25.5" x14ac:dyDescent="0.2">
      <c r="A15" s="4" t="s">
        <v>9</v>
      </c>
      <c r="B15" s="6">
        <f>B16+B17</f>
        <v>8.4000000000000005E-2</v>
      </c>
    </row>
    <row r="16" spans="1:2" x14ac:dyDescent="0.2">
      <c r="A16" s="2" t="s">
        <v>10</v>
      </c>
      <c r="B16" s="7"/>
    </row>
    <row r="17" spans="1:2" x14ac:dyDescent="0.2">
      <c r="A17" s="2" t="s">
        <v>11</v>
      </c>
      <c r="B17" s="7">
        <v>8.4000000000000005E-2</v>
      </c>
    </row>
    <row r="18" spans="1:2" x14ac:dyDescent="0.2">
      <c r="A18" s="2"/>
      <c r="B18" s="5"/>
    </row>
    <row r="19" spans="1:2" x14ac:dyDescent="0.2">
      <c r="A19" s="4" t="s">
        <v>12</v>
      </c>
      <c r="B19" s="6">
        <f>B20+B21</f>
        <v>0</v>
      </c>
    </row>
    <row r="20" spans="1:2" x14ac:dyDescent="0.2">
      <c r="A20" s="2" t="s">
        <v>13</v>
      </c>
      <c r="B20" s="7">
        <v>0</v>
      </c>
    </row>
    <row r="21" spans="1:2" x14ac:dyDescent="0.2">
      <c r="A21" s="2" t="s">
        <v>14</v>
      </c>
      <c r="B21" s="7"/>
    </row>
    <row r="22" spans="1:2" x14ac:dyDescent="0.2">
      <c r="A22" s="2"/>
      <c r="B22" s="5"/>
    </row>
    <row r="23" spans="1:2" x14ac:dyDescent="0.2">
      <c r="A23" s="4" t="s">
        <v>15</v>
      </c>
      <c r="B23" s="8">
        <v>3.589</v>
      </c>
    </row>
    <row r="24" spans="1:2" x14ac:dyDescent="0.2">
      <c r="A24" s="2"/>
      <c r="B24" s="5"/>
    </row>
    <row r="25" spans="1:2" x14ac:dyDescent="0.2">
      <c r="A25" s="4" t="s">
        <v>16</v>
      </c>
      <c r="B25" s="8"/>
    </row>
    <row r="26" spans="1:2" x14ac:dyDescent="0.2">
      <c r="A26" s="2"/>
      <c r="B26" s="5"/>
    </row>
    <row r="27" spans="1:2" x14ac:dyDescent="0.2">
      <c r="A27" s="4" t="s">
        <v>17</v>
      </c>
      <c r="B27" s="8"/>
    </row>
    <row r="28" spans="1:2" x14ac:dyDescent="0.2">
      <c r="A28" s="2"/>
      <c r="B28" s="5"/>
    </row>
    <row r="29" spans="1:2" x14ac:dyDescent="0.2">
      <c r="A29" s="4" t="s">
        <v>18</v>
      </c>
      <c r="B29" s="6">
        <f>B11+B15+B19+B23+B25+B27</f>
        <v>7.927999999999999</v>
      </c>
    </row>
    <row r="30" spans="1:2" x14ac:dyDescent="0.2">
      <c r="A30" s="2"/>
      <c r="B30" s="5"/>
    </row>
    <row r="31" spans="1:2" x14ac:dyDescent="0.2">
      <c r="A31" s="4" t="s">
        <v>19</v>
      </c>
      <c r="B31" s="6">
        <f>(B32+B33)/2</f>
        <v>50799.497000000003</v>
      </c>
    </row>
    <row r="32" spans="1:2" x14ac:dyDescent="0.2">
      <c r="A32" s="2" t="s">
        <v>20</v>
      </c>
      <c r="B32" s="7">
        <v>56455.449000000001</v>
      </c>
    </row>
    <row r="33" spans="1:2" ht="25.5" x14ac:dyDescent="0.2">
      <c r="A33" s="2" t="s">
        <v>21</v>
      </c>
      <c r="B33" s="7">
        <v>45143.544999999998</v>
      </c>
    </row>
    <row r="34" spans="1:2" x14ac:dyDescent="0.2">
      <c r="A34" s="2"/>
      <c r="B34" s="5"/>
    </row>
    <row r="35" spans="1:2" x14ac:dyDescent="0.2">
      <c r="A35" s="4" t="s">
        <v>22</v>
      </c>
      <c r="B35" s="9">
        <f>B29/B31</f>
        <v>1.5606453741067551E-4</v>
      </c>
    </row>
    <row r="36" spans="1:2" x14ac:dyDescent="0.2">
      <c r="A36" s="2"/>
      <c r="B36" s="5"/>
    </row>
    <row r="37" spans="1:2" x14ac:dyDescent="0.2">
      <c r="A37" s="4" t="s">
        <v>23</v>
      </c>
      <c r="B37" s="3"/>
    </row>
    <row r="38" spans="1:2" x14ac:dyDescent="0.2">
      <c r="A38" s="4" t="s">
        <v>24</v>
      </c>
      <c r="B38" s="8"/>
    </row>
    <row r="39" spans="1:2" x14ac:dyDescent="0.2">
      <c r="A39" s="2"/>
      <c r="B39" s="5"/>
    </row>
    <row r="40" spans="1:2" x14ac:dyDescent="0.2">
      <c r="A40" s="4" t="s">
        <v>25</v>
      </c>
      <c r="B40" s="6">
        <f>SUM(B41:B49)</f>
        <v>4.734</v>
      </c>
    </row>
    <row r="41" spans="1:2" x14ac:dyDescent="0.2">
      <c r="A41" s="2" t="s">
        <v>26</v>
      </c>
      <c r="B41" s="7">
        <v>0</v>
      </c>
    </row>
    <row r="42" spans="1:2" x14ac:dyDescent="0.2">
      <c r="A42" s="2" t="s">
        <v>27</v>
      </c>
      <c r="B42" s="7">
        <v>0</v>
      </c>
    </row>
    <row r="43" spans="1:2" x14ac:dyDescent="0.2">
      <c r="A43" s="2" t="s">
        <v>28</v>
      </c>
      <c r="B43" s="7">
        <v>0</v>
      </c>
    </row>
    <row r="44" spans="1:2" x14ac:dyDescent="0.2">
      <c r="A44" s="2" t="s">
        <v>29</v>
      </c>
      <c r="B44" s="7">
        <v>0</v>
      </c>
    </row>
    <row r="45" spans="1:2" ht="25.5" x14ac:dyDescent="0.2">
      <c r="A45" s="2" t="s">
        <v>30</v>
      </c>
      <c r="B45" s="7">
        <v>4.0330000000000004</v>
      </c>
    </row>
    <row r="46" spans="1:2" ht="25.5" x14ac:dyDescent="0.2">
      <c r="A46" s="2" t="s">
        <v>31</v>
      </c>
      <c r="B46" s="7">
        <v>0.70099999999999996</v>
      </c>
    </row>
    <row r="47" spans="1:2" ht="25.5" x14ac:dyDescent="0.2">
      <c r="A47" s="2" t="s">
        <v>32</v>
      </c>
      <c r="B47" s="7">
        <v>0</v>
      </c>
    </row>
    <row r="48" spans="1:2" ht="25.5" x14ac:dyDescent="0.2">
      <c r="A48" s="2" t="s">
        <v>33</v>
      </c>
      <c r="B48" s="7">
        <v>0</v>
      </c>
    </row>
    <row r="49" spans="1:2" x14ac:dyDescent="0.2">
      <c r="A49" s="2" t="s">
        <v>34</v>
      </c>
      <c r="B49" s="7">
        <v>0</v>
      </c>
    </row>
    <row r="50" spans="1:2" x14ac:dyDescent="0.2">
      <c r="A50" s="2"/>
      <c r="B50" s="5"/>
    </row>
    <row r="51" spans="1:2" x14ac:dyDescent="0.2">
      <c r="A51" s="4" t="s">
        <v>35</v>
      </c>
      <c r="B51" s="9">
        <f>B40/B33</f>
        <v>1.0486549073627249E-4</v>
      </c>
    </row>
    <row r="52" spans="1:2" x14ac:dyDescent="0.2">
      <c r="A52" s="2"/>
      <c r="B52" s="5"/>
    </row>
    <row r="53" spans="1:2" x14ac:dyDescent="0.2">
      <c r="A53" s="4" t="s">
        <v>36</v>
      </c>
      <c r="B53" s="13">
        <v>2.5000000000000001E-3</v>
      </c>
    </row>
    <row r="54" spans="1:2" x14ac:dyDescent="0.2">
      <c r="A54" s="2"/>
      <c r="B54" s="5"/>
    </row>
    <row r="55" spans="1:2" ht="25.5" x14ac:dyDescent="0.2">
      <c r="A55" s="4" t="s">
        <v>37</v>
      </c>
      <c r="B55" s="6">
        <f>B53-B51</f>
        <v>2.3951345092637277E-3</v>
      </c>
    </row>
    <row r="56" spans="1:2" x14ac:dyDescent="0.2">
      <c r="A56" s="2"/>
      <c r="B56" s="5"/>
    </row>
    <row r="57" spans="1:2" x14ac:dyDescent="0.2">
      <c r="A57" s="4" t="s">
        <v>38</v>
      </c>
      <c r="B57" s="8">
        <v>0</v>
      </c>
    </row>
    <row r="58" spans="1:2" ht="25.5" x14ac:dyDescent="0.2">
      <c r="A58" s="4" t="s">
        <v>39</v>
      </c>
      <c r="B58" s="9">
        <f>(B40-B57)/B33</f>
        <v>1.0486549073627249E-4</v>
      </c>
    </row>
    <row r="59" spans="1:2" x14ac:dyDescent="0.2">
      <c r="A59" s="2"/>
      <c r="B59" s="5"/>
    </row>
    <row r="60" spans="1:2" x14ac:dyDescent="0.2">
      <c r="A60" s="4" t="s">
        <v>40</v>
      </c>
      <c r="B60" s="6">
        <f>I29+I40-I57</f>
        <v>0</v>
      </c>
    </row>
    <row r="61" spans="1:2" x14ac:dyDescent="0.2">
      <c r="A61" s="2"/>
      <c r="B61" s="5"/>
    </row>
    <row r="62" spans="1:2" x14ac:dyDescent="0.2">
      <c r="A62" s="4" t="s">
        <v>41</v>
      </c>
      <c r="B62" s="6">
        <f>B29+B40-B57</f>
        <v>12.661999999999999</v>
      </c>
    </row>
    <row r="63" spans="1:2" x14ac:dyDescent="0.2">
      <c r="A63" s="2"/>
      <c r="B63" s="5"/>
    </row>
    <row r="64" spans="1:2" x14ac:dyDescent="0.2">
      <c r="A64" s="4" t="s">
        <v>42</v>
      </c>
      <c r="B64" s="9">
        <f>B62/B31</f>
        <v>2.4925443651538517E-4</v>
      </c>
    </row>
    <row r="65" spans="1:2" x14ac:dyDescent="0.2">
      <c r="A65" s="2"/>
      <c r="B65" s="5"/>
    </row>
    <row r="66" spans="1:2" x14ac:dyDescent="0.2">
      <c r="A66" s="4" t="s">
        <v>43</v>
      </c>
      <c r="B66" s="3"/>
    </row>
    <row r="67" spans="1:2" ht="25.5" x14ac:dyDescent="0.2">
      <c r="A67" s="4" t="s">
        <v>44</v>
      </c>
      <c r="B67" s="19">
        <v>2.5000000000000001E-3</v>
      </c>
    </row>
    <row r="68" spans="1:2" x14ac:dyDescent="0.2">
      <c r="A68" s="4" t="s">
        <v>45</v>
      </c>
      <c r="B68" s="6">
        <f>B35+B67</f>
        <v>2.6560645374106755E-3</v>
      </c>
    </row>
    <row r="70" spans="1:2" x14ac:dyDescent="0.2">
      <c r="A70" s="10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opLeftCell="A43" workbookViewId="0">
      <selection activeCell="D70" sqref="D70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5" t="s">
        <v>0</v>
      </c>
      <c r="B1" s="24"/>
    </row>
    <row r="2" spans="1:2" x14ac:dyDescent="0.2">
      <c r="A2" s="23"/>
      <c r="B2" s="24"/>
    </row>
    <row r="3" spans="1:2" x14ac:dyDescent="0.2">
      <c r="A3" s="25" t="s">
        <v>1</v>
      </c>
      <c r="B3" s="24"/>
    </row>
    <row r="4" spans="1:2" x14ac:dyDescent="0.2">
      <c r="A4" s="23"/>
      <c r="B4" s="24"/>
    </row>
    <row r="5" spans="1:2" x14ac:dyDescent="0.2">
      <c r="A5" s="23" t="s">
        <v>2</v>
      </c>
      <c r="B5" s="24"/>
    </row>
    <row r="6" spans="1:2" x14ac:dyDescent="0.2">
      <c r="A6" s="23"/>
      <c r="B6" s="24"/>
    </row>
    <row r="7" spans="1:2" x14ac:dyDescent="0.2">
      <c r="A7" s="23" t="s">
        <v>112</v>
      </c>
      <c r="B7" s="24"/>
    </row>
    <row r="8" spans="1:2" x14ac:dyDescent="0.2">
      <c r="A8" s="23"/>
      <c r="B8" s="24"/>
    </row>
    <row r="9" spans="1:2" x14ac:dyDescent="0.2">
      <c r="A9" s="2"/>
      <c r="B9" s="3" t="s">
        <v>4</v>
      </c>
    </row>
    <row r="10" spans="1:2" x14ac:dyDescent="0.2">
      <c r="A10" s="4" t="s">
        <v>5</v>
      </c>
      <c r="B10" s="5"/>
    </row>
    <row r="11" spans="1:2" x14ac:dyDescent="0.2">
      <c r="A11" s="4" t="s">
        <v>6</v>
      </c>
      <c r="B11" s="6">
        <f>B12+B13</f>
        <v>44.338000000000001</v>
      </c>
    </row>
    <row r="12" spans="1:2" x14ac:dyDescent="0.2">
      <c r="A12" s="2" t="s">
        <v>7</v>
      </c>
      <c r="B12" s="7"/>
    </row>
    <row r="13" spans="1:2" x14ac:dyDescent="0.2">
      <c r="A13" s="2" t="s">
        <v>8</v>
      </c>
      <c r="B13" s="7">
        <v>44.338000000000001</v>
      </c>
    </row>
    <row r="14" spans="1:2" x14ac:dyDescent="0.2">
      <c r="A14" s="2"/>
      <c r="B14" s="5"/>
    </row>
    <row r="15" spans="1:2" ht="25.5" x14ac:dyDescent="0.2">
      <c r="A15" s="4" t="s">
        <v>9</v>
      </c>
      <c r="B15" s="6">
        <f>B16+B17</f>
        <v>0.32300000000000001</v>
      </c>
    </row>
    <row r="16" spans="1:2" x14ac:dyDescent="0.2">
      <c r="A16" s="2" t="s">
        <v>10</v>
      </c>
      <c r="B16" s="7"/>
    </row>
    <row r="17" spans="1:2" x14ac:dyDescent="0.2">
      <c r="A17" s="2" t="s">
        <v>11</v>
      </c>
      <c r="B17" s="7">
        <v>0.32300000000000001</v>
      </c>
    </row>
    <row r="18" spans="1:2" x14ac:dyDescent="0.2">
      <c r="A18" s="2"/>
      <c r="B18" s="5"/>
    </row>
    <row r="19" spans="1:2" x14ac:dyDescent="0.2">
      <c r="A19" s="4" t="s">
        <v>12</v>
      </c>
      <c r="B19" s="6">
        <f>B20+B21</f>
        <v>0</v>
      </c>
    </row>
    <row r="20" spans="1:2" x14ac:dyDescent="0.2">
      <c r="A20" s="2" t="s">
        <v>13</v>
      </c>
      <c r="B20" s="7">
        <v>0</v>
      </c>
    </row>
    <row r="21" spans="1:2" x14ac:dyDescent="0.2">
      <c r="A21" s="2" t="s">
        <v>14</v>
      </c>
      <c r="B21" s="7"/>
    </row>
    <row r="22" spans="1:2" x14ac:dyDescent="0.2">
      <c r="A22" s="2"/>
      <c r="B22" s="5"/>
    </row>
    <row r="23" spans="1:2" x14ac:dyDescent="0.2">
      <c r="A23" s="4" t="s">
        <v>15</v>
      </c>
      <c r="B23" s="8">
        <v>59.845999999999997</v>
      </c>
    </row>
    <row r="24" spans="1:2" x14ac:dyDescent="0.2">
      <c r="A24" s="2"/>
      <c r="B24" s="5"/>
    </row>
    <row r="25" spans="1:2" x14ac:dyDescent="0.2">
      <c r="A25" s="4" t="s">
        <v>16</v>
      </c>
      <c r="B25" s="8"/>
    </row>
    <row r="26" spans="1:2" x14ac:dyDescent="0.2">
      <c r="A26" s="2"/>
      <c r="B26" s="5"/>
    </row>
    <row r="27" spans="1:2" x14ac:dyDescent="0.2">
      <c r="A27" s="4" t="s">
        <v>17</v>
      </c>
      <c r="B27" s="8"/>
    </row>
    <row r="28" spans="1:2" x14ac:dyDescent="0.2">
      <c r="A28" s="2"/>
      <c r="B28" s="5"/>
    </row>
    <row r="29" spans="1:2" x14ac:dyDescent="0.2">
      <c r="A29" s="4" t="s">
        <v>18</v>
      </c>
      <c r="B29" s="6">
        <f>B11+B15+B19+B23+B25+B27</f>
        <v>104.50700000000001</v>
      </c>
    </row>
    <row r="30" spans="1:2" x14ac:dyDescent="0.2">
      <c r="A30" s="2"/>
      <c r="B30" s="5"/>
    </row>
    <row r="31" spans="1:2" x14ac:dyDescent="0.2">
      <c r="A31" s="4" t="s">
        <v>19</v>
      </c>
      <c r="B31" s="6">
        <f>(B32+B33)/2</f>
        <v>253493.63800000001</v>
      </c>
    </row>
    <row r="32" spans="1:2" x14ac:dyDescent="0.2">
      <c r="A32" s="2" t="s">
        <v>20</v>
      </c>
      <c r="B32" s="7">
        <v>327928.663</v>
      </c>
    </row>
    <row r="33" spans="1:2" ht="25.5" x14ac:dyDescent="0.2">
      <c r="A33" s="2" t="s">
        <v>21</v>
      </c>
      <c r="B33" s="7">
        <v>179058.61300000001</v>
      </c>
    </row>
    <row r="34" spans="1:2" x14ac:dyDescent="0.2">
      <c r="A34" s="2"/>
      <c r="B34" s="5"/>
    </row>
    <row r="35" spans="1:2" x14ac:dyDescent="0.2">
      <c r="A35" s="4" t="s">
        <v>22</v>
      </c>
      <c r="B35" s="9">
        <f>B29/B31</f>
        <v>4.1226675676965118E-4</v>
      </c>
    </row>
    <row r="36" spans="1:2" x14ac:dyDescent="0.2">
      <c r="A36" s="2"/>
      <c r="B36" s="5"/>
    </row>
    <row r="37" spans="1:2" x14ac:dyDescent="0.2">
      <c r="A37" s="4" t="s">
        <v>23</v>
      </c>
      <c r="B37" s="3"/>
    </row>
    <row r="38" spans="1:2" x14ac:dyDescent="0.2">
      <c r="A38" s="4" t="s">
        <v>24</v>
      </c>
      <c r="B38" s="8"/>
    </row>
    <row r="39" spans="1:2" x14ac:dyDescent="0.2">
      <c r="A39" s="2"/>
      <c r="B39" s="5"/>
    </row>
    <row r="40" spans="1:2" x14ac:dyDescent="0.2">
      <c r="A40" s="4" t="s">
        <v>25</v>
      </c>
      <c r="B40" s="6">
        <f>SUM(B41:B49)</f>
        <v>143.072</v>
      </c>
    </row>
    <row r="41" spans="1:2" x14ac:dyDescent="0.2">
      <c r="A41" s="2" t="s">
        <v>26</v>
      </c>
      <c r="B41" s="7">
        <v>0</v>
      </c>
    </row>
    <row r="42" spans="1:2" x14ac:dyDescent="0.2">
      <c r="A42" s="2" t="s">
        <v>27</v>
      </c>
      <c r="B42" s="7">
        <v>0</v>
      </c>
    </row>
    <row r="43" spans="1:2" x14ac:dyDescent="0.2">
      <c r="A43" s="2" t="s">
        <v>28</v>
      </c>
      <c r="B43" s="7">
        <v>0</v>
      </c>
    </row>
    <row r="44" spans="1:2" x14ac:dyDescent="0.2">
      <c r="A44" s="2" t="s">
        <v>29</v>
      </c>
      <c r="B44" s="7">
        <v>0</v>
      </c>
    </row>
    <row r="45" spans="1:2" ht="25.5" x14ac:dyDescent="0.2">
      <c r="A45" s="2" t="s">
        <v>30</v>
      </c>
      <c r="B45" s="7">
        <v>114.251</v>
      </c>
    </row>
    <row r="46" spans="1:2" ht="25.5" x14ac:dyDescent="0.2">
      <c r="A46" s="2" t="s">
        <v>31</v>
      </c>
      <c r="B46" s="7">
        <v>28.821000000000002</v>
      </c>
    </row>
    <row r="47" spans="1:2" ht="25.5" x14ac:dyDescent="0.2">
      <c r="A47" s="2" t="s">
        <v>32</v>
      </c>
      <c r="B47" s="7">
        <v>0</v>
      </c>
    </row>
    <row r="48" spans="1:2" ht="25.5" x14ac:dyDescent="0.2">
      <c r="A48" s="2" t="s">
        <v>33</v>
      </c>
      <c r="B48" s="7">
        <v>0</v>
      </c>
    </row>
    <row r="49" spans="1:2" x14ac:dyDescent="0.2">
      <c r="A49" s="2" t="s">
        <v>34</v>
      </c>
      <c r="B49" s="7">
        <v>0</v>
      </c>
    </row>
    <row r="50" spans="1:2" x14ac:dyDescent="0.2">
      <c r="A50" s="2"/>
      <c r="B50" s="5"/>
    </row>
    <row r="51" spans="1:2" x14ac:dyDescent="0.2">
      <c r="A51" s="4" t="s">
        <v>35</v>
      </c>
      <c r="B51" s="9">
        <f>B40/B33</f>
        <v>7.9902327848367725E-4</v>
      </c>
    </row>
    <row r="52" spans="1:2" x14ac:dyDescent="0.2">
      <c r="A52" s="2"/>
      <c r="B52" s="5"/>
    </row>
    <row r="53" spans="1:2" x14ac:dyDescent="0.2">
      <c r="A53" s="4" t="s">
        <v>36</v>
      </c>
      <c r="B53" s="13">
        <v>2.5000000000000001E-3</v>
      </c>
    </row>
    <row r="54" spans="1:2" x14ac:dyDescent="0.2">
      <c r="A54" s="2"/>
      <c r="B54" s="5"/>
    </row>
    <row r="55" spans="1:2" ht="25.5" x14ac:dyDescent="0.2">
      <c r="A55" s="4" t="s">
        <v>37</v>
      </c>
      <c r="B55" s="6">
        <f>B53-B51</f>
        <v>1.7009767215163227E-3</v>
      </c>
    </row>
    <row r="56" spans="1:2" x14ac:dyDescent="0.2">
      <c r="A56" s="2"/>
      <c r="B56" s="5"/>
    </row>
    <row r="57" spans="1:2" x14ac:dyDescent="0.2">
      <c r="A57" s="4" t="s">
        <v>38</v>
      </c>
      <c r="B57" s="8">
        <v>0</v>
      </c>
    </row>
    <row r="58" spans="1:2" ht="25.5" x14ac:dyDescent="0.2">
      <c r="A58" s="4" t="s">
        <v>39</v>
      </c>
      <c r="B58" s="9">
        <f>(B40-B57)/B33</f>
        <v>7.9902327848367725E-4</v>
      </c>
    </row>
    <row r="59" spans="1:2" x14ac:dyDescent="0.2">
      <c r="A59" s="2"/>
      <c r="B59" s="5"/>
    </row>
    <row r="60" spans="1:2" x14ac:dyDescent="0.2">
      <c r="A60" s="4" t="s">
        <v>40</v>
      </c>
      <c r="B60" s="6">
        <f>I29+I40-I57</f>
        <v>0</v>
      </c>
    </row>
    <row r="61" spans="1:2" x14ac:dyDescent="0.2">
      <c r="A61" s="2"/>
      <c r="B61" s="5"/>
    </row>
    <row r="62" spans="1:2" x14ac:dyDescent="0.2">
      <c r="A62" s="4" t="s">
        <v>41</v>
      </c>
      <c r="B62" s="6">
        <f>B29+B40-B57</f>
        <v>247.57900000000001</v>
      </c>
    </row>
    <row r="63" spans="1:2" x14ac:dyDescent="0.2">
      <c r="A63" s="2"/>
      <c r="B63" s="5"/>
    </row>
    <row r="64" spans="1:2" x14ac:dyDescent="0.2">
      <c r="A64" s="4" t="s">
        <v>42</v>
      </c>
      <c r="B64" s="9">
        <f>B62/B31</f>
        <v>9.7666750910727009E-4</v>
      </c>
    </row>
    <row r="65" spans="1:2" x14ac:dyDescent="0.2">
      <c r="A65" s="2"/>
      <c r="B65" s="5"/>
    </row>
    <row r="66" spans="1:2" x14ac:dyDescent="0.2">
      <c r="A66" s="4" t="s">
        <v>43</v>
      </c>
      <c r="B66" s="3"/>
    </row>
    <row r="67" spans="1:2" ht="25.5" x14ac:dyDescent="0.2">
      <c r="A67" s="4" t="s">
        <v>44</v>
      </c>
      <c r="B67" s="19">
        <v>2.5000000000000001E-3</v>
      </c>
    </row>
    <row r="68" spans="1:2" x14ac:dyDescent="0.2">
      <c r="A68" s="4" t="s">
        <v>45</v>
      </c>
      <c r="B68" s="6">
        <f>B35+B67</f>
        <v>2.9122667567696514E-3</v>
      </c>
    </row>
    <row r="70" spans="1:2" x14ac:dyDescent="0.2">
      <c r="A70" s="10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opLeftCell="A46" workbookViewId="0">
      <selection activeCell="B68" sqref="B68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5" t="s">
        <v>0</v>
      </c>
      <c r="B1" s="24"/>
    </row>
    <row r="2" spans="1:2" x14ac:dyDescent="0.2">
      <c r="A2" s="23"/>
      <c r="B2" s="24"/>
    </row>
    <row r="3" spans="1:2" x14ac:dyDescent="0.2">
      <c r="A3" s="25" t="s">
        <v>1</v>
      </c>
      <c r="B3" s="24"/>
    </row>
    <row r="4" spans="1:2" x14ac:dyDescent="0.2">
      <c r="A4" s="23"/>
      <c r="B4" s="24"/>
    </row>
    <row r="5" spans="1:2" x14ac:dyDescent="0.2">
      <c r="A5" s="23" t="s">
        <v>2</v>
      </c>
      <c r="B5" s="24"/>
    </row>
    <row r="6" spans="1:2" x14ac:dyDescent="0.2">
      <c r="A6" s="23"/>
      <c r="B6" s="24"/>
    </row>
    <row r="7" spans="1:2" x14ac:dyDescent="0.2">
      <c r="A7" s="23" t="s">
        <v>113</v>
      </c>
      <c r="B7" s="24"/>
    </row>
    <row r="8" spans="1:2" x14ac:dyDescent="0.2">
      <c r="A8" s="23"/>
      <c r="B8" s="24"/>
    </row>
    <row r="9" spans="1:2" x14ac:dyDescent="0.2">
      <c r="A9" s="2"/>
      <c r="B9" s="3" t="s">
        <v>4</v>
      </c>
    </row>
    <row r="10" spans="1:2" x14ac:dyDescent="0.2">
      <c r="A10" s="4" t="s">
        <v>5</v>
      </c>
      <c r="B10" s="5"/>
    </row>
    <row r="11" spans="1:2" x14ac:dyDescent="0.2">
      <c r="A11" s="4" t="s">
        <v>6</v>
      </c>
      <c r="B11" s="6">
        <f>B12+B13</f>
        <v>85.194999999999993</v>
      </c>
    </row>
    <row r="12" spans="1:2" x14ac:dyDescent="0.2">
      <c r="A12" s="2" t="s">
        <v>7</v>
      </c>
      <c r="B12" s="7"/>
    </row>
    <row r="13" spans="1:2" x14ac:dyDescent="0.2">
      <c r="A13" s="2" t="s">
        <v>8</v>
      </c>
      <c r="B13" s="7">
        <v>85.194999999999993</v>
      </c>
    </row>
    <row r="14" spans="1:2" x14ac:dyDescent="0.2">
      <c r="A14" s="2"/>
      <c r="B14" s="5"/>
    </row>
    <row r="15" spans="1:2" ht="25.5" x14ac:dyDescent="0.2">
      <c r="A15" s="4" t="s">
        <v>9</v>
      </c>
      <c r="B15" s="6">
        <f>B16+B17</f>
        <v>0.16600000000000001</v>
      </c>
    </row>
    <row r="16" spans="1:2" x14ac:dyDescent="0.2">
      <c r="A16" s="2" t="s">
        <v>10</v>
      </c>
      <c r="B16" s="7"/>
    </row>
    <row r="17" spans="1:2" x14ac:dyDescent="0.2">
      <c r="A17" s="2" t="s">
        <v>11</v>
      </c>
      <c r="B17" s="7">
        <v>0.16600000000000001</v>
      </c>
    </row>
    <row r="18" spans="1:2" x14ac:dyDescent="0.2">
      <c r="A18" s="2"/>
      <c r="B18" s="5"/>
    </row>
    <row r="19" spans="1:2" x14ac:dyDescent="0.2">
      <c r="A19" s="4" t="s">
        <v>12</v>
      </c>
      <c r="B19" s="6">
        <f>B20+B21</f>
        <v>0</v>
      </c>
    </row>
    <row r="20" spans="1:2" x14ac:dyDescent="0.2">
      <c r="A20" s="2" t="s">
        <v>13</v>
      </c>
      <c r="B20" s="7">
        <v>0</v>
      </c>
    </row>
    <row r="21" spans="1:2" x14ac:dyDescent="0.2">
      <c r="A21" s="2" t="s">
        <v>14</v>
      </c>
      <c r="B21" s="7"/>
    </row>
    <row r="22" spans="1:2" x14ac:dyDescent="0.2">
      <c r="A22" s="2"/>
      <c r="B22" s="5"/>
    </row>
    <row r="23" spans="1:2" x14ac:dyDescent="0.2">
      <c r="A23" s="4" t="s">
        <v>15</v>
      </c>
      <c r="B23" s="8">
        <v>0</v>
      </c>
    </row>
    <row r="24" spans="1:2" x14ac:dyDescent="0.2">
      <c r="A24" s="2"/>
      <c r="B24" s="5"/>
    </row>
    <row r="25" spans="1:2" x14ac:dyDescent="0.2">
      <c r="A25" s="4" t="s">
        <v>16</v>
      </c>
      <c r="B25" s="8"/>
    </row>
    <row r="26" spans="1:2" x14ac:dyDescent="0.2">
      <c r="A26" s="2"/>
      <c r="B26" s="5"/>
    </row>
    <row r="27" spans="1:2" x14ac:dyDescent="0.2">
      <c r="A27" s="4" t="s">
        <v>17</v>
      </c>
      <c r="B27" s="8"/>
    </row>
    <row r="28" spans="1:2" x14ac:dyDescent="0.2">
      <c r="A28" s="2"/>
      <c r="B28" s="5"/>
    </row>
    <row r="29" spans="1:2" x14ac:dyDescent="0.2">
      <c r="A29" s="4" t="s">
        <v>18</v>
      </c>
      <c r="B29" s="6">
        <f>B11+B15+B19+B23+B25+B27</f>
        <v>85.36099999999999</v>
      </c>
    </row>
    <row r="30" spans="1:2" x14ac:dyDescent="0.2">
      <c r="A30" s="2"/>
      <c r="B30" s="5"/>
    </row>
    <row r="31" spans="1:2" x14ac:dyDescent="0.2">
      <c r="A31" s="4" t="s">
        <v>19</v>
      </c>
      <c r="B31" s="6">
        <f>(B32+B33)/2</f>
        <v>101973.83499999999</v>
      </c>
    </row>
    <row r="32" spans="1:2" x14ac:dyDescent="0.2">
      <c r="A32" s="2" t="s">
        <v>20</v>
      </c>
      <c r="B32" s="7">
        <v>109347.894</v>
      </c>
    </row>
    <row r="33" spans="1:2" ht="25.5" x14ac:dyDescent="0.2">
      <c r="A33" s="2" t="s">
        <v>21</v>
      </c>
      <c r="B33" s="7">
        <v>94599.775999999998</v>
      </c>
    </row>
    <row r="34" spans="1:2" x14ac:dyDescent="0.2">
      <c r="A34" s="2"/>
      <c r="B34" s="5"/>
    </row>
    <row r="35" spans="1:2" x14ac:dyDescent="0.2">
      <c r="A35" s="4" t="s">
        <v>22</v>
      </c>
      <c r="B35" s="9">
        <f>B29/B31</f>
        <v>8.3708727831997289E-4</v>
      </c>
    </row>
    <row r="36" spans="1:2" x14ac:dyDescent="0.2">
      <c r="A36" s="2"/>
      <c r="B36" s="5"/>
    </row>
    <row r="37" spans="1:2" x14ac:dyDescent="0.2">
      <c r="A37" s="4" t="s">
        <v>23</v>
      </c>
      <c r="B37" s="3"/>
    </row>
    <row r="38" spans="1:2" x14ac:dyDescent="0.2">
      <c r="A38" s="4" t="s">
        <v>24</v>
      </c>
      <c r="B38" s="8"/>
    </row>
    <row r="39" spans="1:2" x14ac:dyDescent="0.2">
      <c r="A39" s="2"/>
      <c r="B39" s="5"/>
    </row>
    <row r="40" spans="1:2" x14ac:dyDescent="0.2">
      <c r="A40" s="4" t="s">
        <v>25</v>
      </c>
      <c r="B40" s="6">
        <f>SUM(B41:B49)</f>
        <v>51.945</v>
      </c>
    </row>
    <row r="41" spans="1:2" x14ac:dyDescent="0.2">
      <c r="A41" s="2" t="s">
        <v>26</v>
      </c>
      <c r="B41" s="7">
        <v>0</v>
      </c>
    </row>
    <row r="42" spans="1:2" x14ac:dyDescent="0.2">
      <c r="A42" s="2" t="s">
        <v>27</v>
      </c>
      <c r="B42" s="7">
        <v>0</v>
      </c>
    </row>
    <row r="43" spans="1:2" x14ac:dyDescent="0.2">
      <c r="A43" s="2" t="s">
        <v>28</v>
      </c>
      <c r="B43" s="7">
        <v>0</v>
      </c>
    </row>
    <row r="44" spans="1:2" x14ac:dyDescent="0.2">
      <c r="A44" s="2" t="s">
        <v>29</v>
      </c>
      <c r="B44" s="7">
        <v>0</v>
      </c>
    </row>
    <row r="45" spans="1:2" ht="25.5" x14ac:dyDescent="0.2">
      <c r="A45" s="2" t="s">
        <v>30</v>
      </c>
      <c r="B45" s="7">
        <v>51.945</v>
      </c>
    </row>
    <row r="46" spans="1:2" ht="25.5" x14ac:dyDescent="0.2">
      <c r="A46" s="2" t="s">
        <v>31</v>
      </c>
      <c r="B46" s="7">
        <v>0</v>
      </c>
    </row>
    <row r="47" spans="1:2" ht="25.5" x14ac:dyDescent="0.2">
      <c r="A47" s="2" t="s">
        <v>32</v>
      </c>
      <c r="B47" s="7">
        <v>0</v>
      </c>
    </row>
    <row r="48" spans="1:2" ht="25.5" x14ac:dyDescent="0.2">
      <c r="A48" s="2" t="s">
        <v>33</v>
      </c>
      <c r="B48" s="7">
        <v>0</v>
      </c>
    </row>
    <row r="49" spans="1:2" x14ac:dyDescent="0.2">
      <c r="A49" s="2" t="s">
        <v>34</v>
      </c>
      <c r="B49" s="7">
        <v>0</v>
      </c>
    </row>
    <row r="50" spans="1:2" x14ac:dyDescent="0.2">
      <c r="A50" s="2"/>
      <c r="B50" s="5"/>
    </row>
    <row r="51" spans="1:2" x14ac:dyDescent="0.2">
      <c r="A51" s="4" t="s">
        <v>35</v>
      </c>
      <c r="B51" s="9">
        <f>B40/B33</f>
        <v>5.4910278011651955E-4</v>
      </c>
    </row>
    <row r="52" spans="1:2" x14ac:dyDescent="0.2">
      <c r="A52" s="2"/>
      <c r="B52" s="5"/>
    </row>
    <row r="53" spans="1:2" x14ac:dyDescent="0.2">
      <c r="A53" s="4" t="s">
        <v>36</v>
      </c>
      <c r="B53" s="13">
        <v>5.0000000000000001E-3</v>
      </c>
    </row>
    <row r="54" spans="1:2" x14ac:dyDescent="0.2">
      <c r="A54" s="2"/>
      <c r="B54" s="5"/>
    </row>
    <row r="55" spans="1:2" ht="25.5" x14ac:dyDescent="0.2">
      <c r="A55" s="4" t="s">
        <v>37</v>
      </c>
      <c r="B55" s="6">
        <f>B53-B51</f>
        <v>4.4508972198834809E-3</v>
      </c>
    </row>
    <row r="56" spans="1:2" x14ac:dyDescent="0.2">
      <c r="A56" s="2"/>
      <c r="B56" s="5"/>
    </row>
    <row r="57" spans="1:2" x14ac:dyDescent="0.2">
      <c r="A57" s="4" t="s">
        <v>38</v>
      </c>
      <c r="B57" s="8">
        <v>0</v>
      </c>
    </row>
    <row r="58" spans="1:2" ht="25.5" x14ac:dyDescent="0.2">
      <c r="A58" s="4" t="s">
        <v>39</v>
      </c>
      <c r="B58" s="9">
        <f>(B40-B57)/B33</f>
        <v>5.4910278011651955E-4</v>
      </c>
    </row>
    <row r="59" spans="1:2" x14ac:dyDescent="0.2">
      <c r="A59" s="2"/>
      <c r="B59" s="5"/>
    </row>
    <row r="60" spans="1:2" x14ac:dyDescent="0.2">
      <c r="A60" s="4" t="s">
        <v>40</v>
      </c>
      <c r="B60" s="6">
        <f>I29+I40-I57</f>
        <v>0</v>
      </c>
    </row>
    <row r="61" spans="1:2" x14ac:dyDescent="0.2">
      <c r="A61" s="2"/>
      <c r="B61" s="5"/>
    </row>
    <row r="62" spans="1:2" x14ac:dyDescent="0.2">
      <c r="A62" s="4" t="s">
        <v>41</v>
      </c>
      <c r="B62" s="6">
        <f>B29+B40-B57</f>
        <v>137.30599999999998</v>
      </c>
    </row>
    <row r="63" spans="1:2" x14ac:dyDescent="0.2">
      <c r="A63" s="2"/>
      <c r="B63" s="5"/>
    </row>
    <row r="64" spans="1:2" x14ac:dyDescent="0.2">
      <c r="A64" s="4" t="s">
        <v>42</v>
      </c>
      <c r="B64" s="9">
        <f>B62/B31</f>
        <v>1.3464826541043592E-3</v>
      </c>
    </row>
    <row r="65" spans="1:2" x14ac:dyDescent="0.2">
      <c r="A65" s="2"/>
      <c r="B65" s="5"/>
    </row>
    <row r="66" spans="1:2" x14ac:dyDescent="0.2">
      <c r="A66" s="4" t="s">
        <v>43</v>
      </c>
      <c r="B66" s="3"/>
    </row>
    <row r="67" spans="1:2" ht="25.5" x14ac:dyDescent="0.2">
      <c r="A67" s="4" t="s">
        <v>44</v>
      </c>
      <c r="B67" s="19">
        <v>3.5000000000000001E-3</v>
      </c>
    </row>
    <row r="68" spans="1:2" x14ac:dyDescent="0.2">
      <c r="A68" s="4" t="s">
        <v>45</v>
      </c>
      <c r="B68" s="6">
        <f>B35+B67</f>
        <v>4.3370872783199729E-3</v>
      </c>
    </row>
    <row r="70" spans="1:2" x14ac:dyDescent="0.2">
      <c r="A70" s="10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opLeftCell="A31" workbookViewId="0">
      <selection activeCell="G48" sqref="G48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5" t="s">
        <v>0</v>
      </c>
      <c r="B1" s="24"/>
    </row>
    <row r="2" spans="1:2" x14ac:dyDescent="0.2">
      <c r="A2" s="23"/>
      <c r="B2" s="24"/>
    </row>
    <row r="3" spans="1:2" x14ac:dyDescent="0.2">
      <c r="A3" s="25" t="s">
        <v>1</v>
      </c>
      <c r="B3" s="24"/>
    </row>
    <row r="4" spans="1:2" x14ac:dyDescent="0.2">
      <c r="A4" s="23"/>
      <c r="B4" s="24"/>
    </row>
    <row r="5" spans="1:2" x14ac:dyDescent="0.2">
      <c r="A5" s="23" t="s">
        <v>2</v>
      </c>
      <c r="B5" s="24"/>
    </row>
    <row r="6" spans="1:2" x14ac:dyDescent="0.2">
      <c r="A6" s="23"/>
      <c r="B6" s="24"/>
    </row>
    <row r="7" spans="1:2" x14ac:dyDescent="0.2">
      <c r="A7" s="23" t="s">
        <v>114</v>
      </c>
      <c r="B7" s="24"/>
    </row>
    <row r="8" spans="1:2" x14ac:dyDescent="0.2">
      <c r="A8" s="23"/>
      <c r="B8" s="24"/>
    </row>
    <row r="9" spans="1:2" x14ac:dyDescent="0.2">
      <c r="A9" s="2"/>
      <c r="B9" s="3" t="s">
        <v>4</v>
      </c>
    </row>
    <row r="10" spans="1:2" x14ac:dyDescent="0.2">
      <c r="A10" s="4" t="s">
        <v>5</v>
      </c>
      <c r="B10" s="5"/>
    </row>
    <row r="11" spans="1:2" x14ac:dyDescent="0.2">
      <c r="A11" s="4" t="s">
        <v>6</v>
      </c>
      <c r="B11" s="6">
        <f>B12+B13</f>
        <v>1.3480000000000001</v>
      </c>
    </row>
    <row r="12" spans="1:2" x14ac:dyDescent="0.2">
      <c r="A12" s="2" t="s">
        <v>7</v>
      </c>
      <c r="B12" s="7"/>
    </row>
    <row r="13" spans="1:2" x14ac:dyDescent="0.2">
      <c r="A13" s="2" t="s">
        <v>8</v>
      </c>
      <c r="B13" s="7">
        <v>1.3480000000000001</v>
      </c>
    </row>
    <row r="14" spans="1:2" x14ac:dyDescent="0.2">
      <c r="A14" s="2"/>
      <c r="B14" s="5"/>
    </row>
    <row r="15" spans="1:2" ht="25.5" x14ac:dyDescent="0.2">
      <c r="A15" s="4" t="s">
        <v>9</v>
      </c>
      <c r="B15" s="6">
        <f>B16+B17</f>
        <v>2.9000000000000001E-2</v>
      </c>
    </row>
    <row r="16" spans="1:2" x14ac:dyDescent="0.2">
      <c r="A16" s="2" t="s">
        <v>10</v>
      </c>
      <c r="B16" s="7"/>
    </row>
    <row r="17" spans="1:2" x14ac:dyDescent="0.2">
      <c r="A17" s="2" t="s">
        <v>11</v>
      </c>
      <c r="B17" s="7">
        <v>2.9000000000000001E-2</v>
      </c>
    </row>
    <row r="18" spans="1:2" x14ac:dyDescent="0.2">
      <c r="A18" s="2"/>
      <c r="B18" s="5"/>
    </row>
    <row r="19" spans="1:2" x14ac:dyDescent="0.2">
      <c r="A19" s="4" t="s">
        <v>12</v>
      </c>
      <c r="B19" s="6">
        <f>B20+B21</f>
        <v>0</v>
      </c>
    </row>
    <row r="20" spans="1:2" x14ac:dyDescent="0.2">
      <c r="A20" s="2" t="s">
        <v>13</v>
      </c>
      <c r="B20" s="7">
        <v>0</v>
      </c>
    </row>
    <row r="21" spans="1:2" x14ac:dyDescent="0.2">
      <c r="A21" s="2" t="s">
        <v>14</v>
      </c>
      <c r="B21" s="7"/>
    </row>
    <row r="22" spans="1:2" x14ac:dyDescent="0.2">
      <c r="A22" s="2"/>
      <c r="B22" s="5"/>
    </row>
    <row r="23" spans="1:2" x14ac:dyDescent="0.2">
      <c r="A23" s="4" t="s">
        <v>15</v>
      </c>
      <c r="B23" s="8">
        <v>5.258</v>
      </c>
    </row>
    <row r="24" spans="1:2" x14ac:dyDescent="0.2">
      <c r="A24" s="2"/>
      <c r="B24" s="5"/>
    </row>
    <row r="25" spans="1:2" x14ac:dyDescent="0.2">
      <c r="A25" s="4" t="s">
        <v>16</v>
      </c>
      <c r="B25" s="8"/>
    </row>
    <row r="26" spans="1:2" x14ac:dyDescent="0.2">
      <c r="A26" s="2"/>
      <c r="B26" s="5"/>
    </row>
    <row r="27" spans="1:2" x14ac:dyDescent="0.2">
      <c r="A27" s="4" t="s">
        <v>17</v>
      </c>
      <c r="B27" s="8"/>
    </row>
    <row r="28" spans="1:2" x14ac:dyDescent="0.2">
      <c r="A28" s="2"/>
      <c r="B28" s="5"/>
    </row>
    <row r="29" spans="1:2" x14ac:dyDescent="0.2">
      <c r="A29" s="4" t="s">
        <v>18</v>
      </c>
      <c r="B29" s="6">
        <f>B11+B15+B19+B23+B25+B27</f>
        <v>6.6349999999999998</v>
      </c>
    </row>
    <row r="30" spans="1:2" x14ac:dyDescent="0.2">
      <c r="A30" s="2"/>
      <c r="B30" s="5"/>
    </row>
    <row r="31" spans="1:2" x14ac:dyDescent="0.2">
      <c r="A31" s="4" t="s">
        <v>19</v>
      </c>
      <c r="B31" s="6">
        <f>(B32+B33)/2</f>
        <v>17795.697500000002</v>
      </c>
    </row>
    <row r="32" spans="1:2" x14ac:dyDescent="0.2">
      <c r="A32" s="2" t="s">
        <v>20</v>
      </c>
      <c r="B32" s="7">
        <v>20727.714</v>
      </c>
    </row>
    <row r="33" spans="1:2" ht="25.5" x14ac:dyDescent="0.2">
      <c r="A33" s="2" t="s">
        <v>21</v>
      </c>
      <c r="B33" s="7">
        <v>14863.681</v>
      </c>
    </row>
    <row r="34" spans="1:2" x14ac:dyDescent="0.2">
      <c r="A34" s="2"/>
      <c r="B34" s="5"/>
    </row>
    <row r="35" spans="1:2" x14ac:dyDescent="0.2">
      <c r="A35" s="4" t="s">
        <v>22</v>
      </c>
      <c r="B35" s="9">
        <f>B29/B31</f>
        <v>3.7284293015207745E-4</v>
      </c>
    </row>
    <row r="36" spans="1:2" x14ac:dyDescent="0.2">
      <c r="A36" s="2"/>
      <c r="B36" s="5"/>
    </row>
    <row r="37" spans="1:2" x14ac:dyDescent="0.2">
      <c r="A37" s="4" t="s">
        <v>23</v>
      </c>
      <c r="B37" s="3"/>
    </row>
    <row r="38" spans="1:2" x14ac:dyDescent="0.2">
      <c r="A38" s="4" t="s">
        <v>24</v>
      </c>
      <c r="B38" s="8"/>
    </row>
    <row r="39" spans="1:2" x14ac:dyDescent="0.2">
      <c r="A39" s="2"/>
      <c r="B39" s="5"/>
    </row>
    <row r="40" spans="1:2" x14ac:dyDescent="0.2">
      <c r="A40" s="4" t="s">
        <v>25</v>
      </c>
      <c r="B40" s="6">
        <f>SUM(B41:B49)</f>
        <v>8.2449999999999992</v>
      </c>
    </row>
    <row r="41" spans="1:2" x14ac:dyDescent="0.2">
      <c r="A41" s="2" t="s">
        <v>26</v>
      </c>
      <c r="B41" s="7">
        <v>0</v>
      </c>
    </row>
    <row r="42" spans="1:2" x14ac:dyDescent="0.2">
      <c r="A42" s="2" t="s">
        <v>27</v>
      </c>
      <c r="B42" s="7">
        <v>0</v>
      </c>
    </row>
    <row r="43" spans="1:2" x14ac:dyDescent="0.2">
      <c r="A43" s="2" t="s">
        <v>28</v>
      </c>
      <c r="B43" s="7">
        <v>0</v>
      </c>
    </row>
    <row r="44" spans="1:2" x14ac:dyDescent="0.2">
      <c r="A44" s="2" t="s">
        <v>29</v>
      </c>
      <c r="B44" s="7">
        <v>0</v>
      </c>
    </row>
    <row r="45" spans="1:2" ht="25.5" x14ac:dyDescent="0.2">
      <c r="A45" s="2" t="s">
        <v>30</v>
      </c>
      <c r="B45" s="12">
        <v>5.5359999999999996</v>
      </c>
    </row>
    <row r="46" spans="1:2" ht="25.5" x14ac:dyDescent="0.2">
      <c r="A46" s="2" t="s">
        <v>31</v>
      </c>
      <c r="B46" s="7">
        <v>1.9890000000000001</v>
      </c>
    </row>
    <row r="47" spans="1:2" ht="25.5" x14ac:dyDescent="0.2">
      <c r="A47" s="2" t="s">
        <v>32</v>
      </c>
      <c r="B47" s="12">
        <v>0.72</v>
      </c>
    </row>
    <row r="48" spans="1:2" ht="25.5" x14ac:dyDescent="0.2">
      <c r="A48" s="2" t="s">
        <v>33</v>
      </c>
      <c r="B48" s="7">
        <v>0</v>
      </c>
    </row>
    <row r="49" spans="1:2" x14ac:dyDescent="0.2">
      <c r="A49" s="2" t="s">
        <v>34</v>
      </c>
      <c r="B49" s="7">
        <v>0</v>
      </c>
    </row>
    <row r="50" spans="1:2" x14ac:dyDescent="0.2">
      <c r="A50" s="2"/>
      <c r="B50" s="5"/>
    </row>
    <row r="51" spans="1:2" x14ac:dyDescent="0.2">
      <c r="A51" s="4" t="s">
        <v>35</v>
      </c>
      <c r="B51" s="9">
        <f>B40/B33</f>
        <v>5.5470781430252698E-4</v>
      </c>
    </row>
    <row r="52" spans="1:2" x14ac:dyDescent="0.2">
      <c r="A52" s="2"/>
      <c r="B52" s="5"/>
    </row>
    <row r="53" spans="1:2" x14ac:dyDescent="0.2">
      <c r="A53" s="4" t="s">
        <v>36</v>
      </c>
      <c r="B53" s="13">
        <v>5.0000000000000001E-3</v>
      </c>
    </row>
    <row r="54" spans="1:2" x14ac:dyDescent="0.2">
      <c r="A54" s="2"/>
      <c r="B54" s="5"/>
    </row>
    <row r="55" spans="1:2" ht="25.5" x14ac:dyDescent="0.2">
      <c r="A55" s="4" t="s">
        <v>37</v>
      </c>
      <c r="B55" s="6">
        <f>B53-B51</f>
        <v>4.445292185697473E-3</v>
      </c>
    </row>
    <row r="56" spans="1:2" x14ac:dyDescent="0.2">
      <c r="A56" s="2"/>
      <c r="B56" s="5"/>
    </row>
    <row r="57" spans="1:2" x14ac:dyDescent="0.2">
      <c r="A57" s="4" t="s">
        <v>38</v>
      </c>
      <c r="B57" s="8">
        <v>0</v>
      </c>
    </row>
    <row r="58" spans="1:2" ht="25.5" x14ac:dyDescent="0.2">
      <c r="A58" s="4" t="s">
        <v>39</v>
      </c>
      <c r="B58" s="9">
        <f>(B40-B57)/B33</f>
        <v>5.5470781430252698E-4</v>
      </c>
    </row>
    <row r="59" spans="1:2" x14ac:dyDescent="0.2">
      <c r="A59" s="2"/>
      <c r="B59" s="5"/>
    </row>
    <row r="60" spans="1:2" x14ac:dyDescent="0.2">
      <c r="A60" s="4" t="s">
        <v>40</v>
      </c>
      <c r="B60" s="6">
        <f>I29+I40-I57</f>
        <v>0</v>
      </c>
    </row>
    <row r="61" spans="1:2" x14ac:dyDescent="0.2">
      <c r="A61" s="2"/>
      <c r="B61" s="5"/>
    </row>
    <row r="62" spans="1:2" x14ac:dyDescent="0.2">
      <c r="A62" s="4" t="s">
        <v>41</v>
      </c>
      <c r="B62" s="6">
        <f>B29+B40-B57</f>
        <v>14.879999999999999</v>
      </c>
    </row>
    <row r="63" spans="1:2" x14ac:dyDescent="0.2">
      <c r="A63" s="2"/>
      <c r="B63" s="5"/>
    </row>
    <row r="64" spans="1:2" x14ac:dyDescent="0.2">
      <c r="A64" s="4" t="s">
        <v>42</v>
      </c>
      <c r="B64" s="9">
        <f>B62/B31</f>
        <v>8.3615716664098142E-4</v>
      </c>
    </row>
    <row r="65" spans="1:2" x14ac:dyDescent="0.2">
      <c r="A65" s="2"/>
      <c r="B65" s="5"/>
    </row>
    <row r="66" spans="1:2" x14ac:dyDescent="0.2">
      <c r="A66" s="4" t="s">
        <v>43</v>
      </c>
      <c r="B66" s="3"/>
    </row>
    <row r="67" spans="1:2" ht="25.5" x14ac:dyDescent="0.2">
      <c r="A67" s="4" t="s">
        <v>44</v>
      </c>
      <c r="B67" s="19">
        <v>2.5000000000000001E-3</v>
      </c>
    </row>
    <row r="68" spans="1:2" x14ac:dyDescent="0.2">
      <c r="A68" s="4" t="s">
        <v>45</v>
      </c>
      <c r="B68" s="6">
        <f>B35+B67</f>
        <v>2.8728429301520773E-3</v>
      </c>
    </row>
    <row r="70" spans="1:2" x14ac:dyDescent="0.2">
      <c r="A70" s="10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workbookViewId="0">
      <selection activeCell="F25" sqref="F25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5" t="s">
        <v>0</v>
      </c>
      <c r="B1" s="24"/>
    </row>
    <row r="2" spans="1:2" x14ac:dyDescent="0.2">
      <c r="A2" s="23"/>
      <c r="B2" s="24"/>
    </row>
    <row r="3" spans="1:2" x14ac:dyDescent="0.2">
      <c r="A3" s="25" t="s">
        <v>1</v>
      </c>
      <c r="B3" s="24"/>
    </row>
    <row r="4" spans="1:2" x14ac:dyDescent="0.2">
      <c r="A4" s="23"/>
      <c r="B4" s="24"/>
    </row>
    <row r="5" spans="1:2" x14ac:dyDescent="0.2">
      <c r="A5" s="23" t="s">
        <v>2</v>
      </c>
      <c r="B5" s="24"/>
    </row>
    <row r="6" spans="1:2" x14ac:dyDescent="0.2">
      <c r="A6" s="23"/>
      <c r="B6" s="24"/>
    </row>
    <row r="7" spans="1:2" x14ac:dyDescent="0.2">
      <c r="A7" s="26" t="s">
        <v>124</v>
      </c>
      <c r="B7" s="24"/>
    </row>
    <row r="8" spans="1:2" x14ac:dyDescent="0.2">
      <c r="A8" s="23"/>
      <c r="B8" s="24"/>
    </row>
    <row r="9" spans="1:2" x14ac:dyDescent="0.2">
      <c r="A9" s="2"/>
      <c r="B9" s="3" t="s">
        <v>4</v>
      </c>
    </row>
    <row r="10" spans="1:2" x14ac:dyDescent="0.2">
      <c r="A10" s="4" t="s">
        <v>5</v>
      </c>
      <c r="B10" s="5"/>
    </row>
    <row r="11" spans="1:2" x14ac:dyDescent="0.2">
      <c r="A11" s="4" t="s">
        <v>6</v>
      </c>
      <c r="B11" s="6">
        <f>B12+B13</f>
        <v>24.373000000000001</v>
      </c>
    </row>
    <row r="12" spans="1:2" x14ac:dyDescent="0.2">
      <c r="A12" s="2" t="s">
        <v>7</v>
      </c>
      <c r="B12" s="7"/>
    </row>
    <row r="13" spans="1:2" x14ac:dyDescent="0.2">
      <c r="A13" s="2" t="s">
        <v>8</v>
      </c>
      <c r="B13" s="7">
        <v>24.373000000000001</v>
      </c>
    </row>
    <row r="14" spans="1:2" x14ac:dyDescent="0.2">
      <c r="A14" s="2"/>
      <c r="B14" s="5"/>
    </row>
    <row r="15" spans="1:2" ht="25.5" x14ac:dyDescent="0.2">
      <c r="A15" s="4" t="s">
        <v>9</v>
      </c>
      <c r="B15" s="6">
        <f>B16+B17</f>
        <v>2.5000000000000001E-2</v>
      </c>
    </row>
    <row r="16" spans="1:2" x14ac:dyDescent="0.2">
      <c r="A16" s="2" t="s">
        <v>10</v>
      </c>
      <c r="B16" s="7"/>
    </row>
    <row r="17" spans="1:2" x14ac:dyDescent="0.2">
      <c r="A17" s="2" t="s">
        <v>11</v>
      </c>
      <c r="B17" s="7">
        <v>2.5000000000000001E-2</v>
      </c>
    </row>
    <row r="18" spans="1:2" x14ac:dyDescent="0.2">
      <c r="A18" s="2"/>
      <c r="B18" s="5"/>
    </row>
    <row r="19" spans="1:2" x14ac:dyDescent="0.2">
      <c r="A19" s="4" t="s">
        <v>12</v>
      </c>
      <c r="B19" s="6">
        <f>B20+B21</f>
        <v>0</v>
      </c>
    </row>
    <row r="20" spans="1:2" x14ac:dyDescent="0.2">
      <c r="A20" s="2" t="s">
        <v>13</v>
      </c>
      <c r="B20" s="7">
        <v>0</v>
      </c>
    </row>
    <row r="21" spans="1:2" x14ac:dyDescent="0.2">
      <c r="A21" s="2" t="s">
        <v>14</v>
      </c>
      <c r="B21" s="7"/>
    </row>
    <row r="22" spans="1:2" x14ac:dyDescent="0.2">
      <c r="A22" s="2"/>
      <c r="B22" s="5"/>
    </row>
    <row r="23" spans="1:2" x14ac:dyDescent="0.2">
      <c r="A23" s="4" t="s">
        <v>15</v>
      </c>
      <c r="B23" s="8">
        <v>5.5209999999999999</v>
      </c>
    </row>
    <row r="24" spans="1:2" x14ac:dyDescent="0.2">
      <c r="A24" s="2"/>
      <c r="B24" s="5"/>
    </row>
    <row r="25" spans="1:2" x14ac:dyDescent="0.2">
      <c r="A25" s="4" t="s">
        <v>16</v>
      </c>
      <c r="B25" s="8"/>
    </row>
    <row r="26" spans="1:2" x14ac:dyDescent="0.2">
      <c r="A26" s="2"/>
      <c r="B26" s="5"/>
    </row>
    <row r="27" spans="1:2" x14ac:dyDescent="0.2">
      <c r="A27" s="4" t="s">
        <v>17</v>
      </c>
      <c r="B27" s="8"/>
    </row>
    <row r="28" spans="1:2" x14ac:dyDescent="0.2">
      <c r="A28" s="2"/>
      <c r="B28" s="5"/>
    </row>
    <row r="29" spans="1:2" x14ac:dyDescent="0.2">
      <c r="A29" s="4" t="s">
        <v>18</v>
      </c>
      <c r="B29" s="6">
        <f>B11+B15+B19+B23+B25+B27</f>
        <v>29.919</v>
      </c>
    </row>
    <row r="30" spans="1:2" x14ac:dyDescent="0.2">
      <c r="A30" s="2"/>
      <c r="B30" s="5"/>
    </row>
    <row r="31" spans="1:2" x14ac:dyDescent="0.2">
      <c r="A31" s="4" t="s">
        <v>19</v>
      </c>
      <c r="B31" s="6">
        <f>(B32+B33)/2</f>
        <v>20282.357</v>
      </c>
    </row>
    <row r="32" spans="1:2" x14ac:dyDescent="0.2">
      <c r="A32" s="2" t="s">
        <v>20</v>
      </c>
      <c r="B32" s="7">
        <v>26699.791000000001</v>
      </c>
    </row>
    <row r="33" spans="1:2" ht="25.5" x14ac:dyDescent="0.2">
      <c r="A33" s="2" t="s">
        <v>21</v>
      </c>
      <c r="B33" s="7">
        <v>13864.923000000001</v>
      </c>
    </row>
    <row r="34" spans="1:2" x14ac:dyDescent="0.2">
      <c r="A34" s="2"/>
      <c r="B34" s="5"/>
    </row>
    <row r="35" spans="1:2" x14ac:dyDescent="0.2">
      <c r="A35" s="4" t="s">
        <v>22</v>
      </c>
      <c r="B35" s="9">
        <f>B29/B31</f>
        <v>1.4751244147807872E-3</v>
      </c>
    </row>
    <row r="36" spans="1:2" x14ac:dyDescent="0.2">
      <c r="A36" s="2"/>
      <c r="B36" s="5"/>
    </row>
    <row r="37" spans="1:2" x14ac:dyDescent="0.2">
      <c r="A37" s="4" t="s">
        <v>23</v>
      </c>
      <c r="B37" s="3"/>
    </row>
    <row r="38" spans="1:2" x14ac:dyDescent="0.2">
      <c r="A38" s="4" t="s">
        <v>24</v>
      </c>
      <c r="B38" s="8"/>
    </row>
    <row r="39" spans="1:2" x14ac:dyDescent="0.2">
      <c r="A39" s="2"/>
      <c r="B39" s="5"/>
    </row>
    <row r="40" spans="1:2" x14ac:dyDescent="0.2">
      <c r="A40" s="4" t="s">
        <v>25</v>
      </c>
      <c r="B40" s="6">
        <f>SUM(B41:B49)</f>
        <v>9.1490000000000009</v>
      </c>
    </row>
    <row r="41" spans="1:2" x14ac:dyDescent="0.2">
      <c r="A41" s="2" t="s">
        <v>26</v>
      </c>
      <c r="B41" s="7">
        <v>0</v>
      </c>
    </row>
    <row r="42" spans="1:2" x14ac:dyDescent="0.2">
      <c r="A42" s="2" t="s">
        <v>27</v>
      </c>
      <c r="B42" s="7">
        <v>0</v>
      </c>
    </row>
    <row r="43" spans="1:2" x14ac:dyDescent="0.2">
      <c r="A43" s="2" t="s">
        <v>28</v>
      </c>
      <c r="B43" s="7">
        <v>0</v>
      </c>
    </row>
    <row r="44" spans="1:2" x14ac:dyDescent="0.2">
      <c r="A44" s="2" t="s">
        <v>29</v>
      </c>
      <c r="B44" s="7">
        <v>0</v>
      </c>
    </row>
    <row r="45" spans="1:2" ht="25.5" x14ac:dyDescent="0.2">
      <c r="A45" s="2" t="s">
        <v>30</v>
      </c>
      <c r="B45" s="7">
        <v>8.8140000000000001</v>
      </c>
    </row>
    <row r="46" spans="1:2" ht="25.5" x14ac:dyDescent="0.2">
      <c r="A46" s="2" t="s">
        <v>31</v>
      </c>
      <c r="B46" s="7">
        <v>0.33500000000000002</v>
      </c>
    </row>
    <row r="47" spans="1:2" ht="25.5" x14ac:dyDescent="0.2">
      <c r="A47" s="2" t="s">
        <v>32</v>
      </c>
      <c r="B47" s="7">
        <v>0</v>
      </c>
    </row>
    <row r="48" spans="1:2" ht="25.5" x14ac:dyDescent="0.2">
      <c r="A48" s="2" t="s">
        <v>33</v>
      </c>
      <c r="B48" s="7">
        <v>0</v>
      </c>
    </row>
    <row r="49" spans="1:2" x14ac:dyDescent="0.2">
      <c r="A49" s="2" t="s">
        <v>34</v>
      </c>
      <c r="B49" s="7">
        <v>0</v>
      </c>
    </row>
    <row r="50" spans="1:2" x14ac:dyDescent="0.2">
      <c r="A50" s="2"/>
      <c r="B50" s="5"/>
    </row>
    <row r="51" spans="1:2" x14ac:dyDescent="0.2">
      <c r="A51" s="4" t="s">
        <v>35</v>
      </c>
      <c r="B51" s="9">
        <f>B40/B33</f>
        <v>6.5986662890230258E-4</v>
      </c>
    </row>
    <row r="52" spans="1:2" x14ac:dyDescent="0.2">
      <c r="A52" s="2"/>
      <c r="B52" s="5"/>
    </row>
    <row r="53" spans="1:2" x14ac:dyDescent="0.2">
      <c r="A53" s="4" t="s">
        <v>36</v>
      </c>
      <c r="B53" s="13">
        <v>3.5000000000000001E-3</v>
      </c>
    </row>
    <row r="54" spans="1:2" x14ac:dyDescent="0.2">
      <c r="A54" s="2"/>
      <c r="B54" s="5"/>
    </row>
    <row r="55" spans="1:2" ht="25.5" x14ac:dyDescent="0.2">
      <c r="A55" s="4" t="s">
        <v>37</v>
      </c>
      <c r="B55" s="6">
        <f>B53-B51</f>
        <v>2.8401333710976976E-3</v>
      </c>
    </row>
    <row r="56" spans="1:2" x14ac:dyDescent="0.2">
      <c r="A56" s="2"/>
      <c r="B56" s="5"/>
    </row>
    <row r="57" spans="1:2" x14ac:dyDescent="0.2">
      <c r="A57" s="4" t="s">
        <v>38</v>
      </c>
      <c r="B57" s="8">
        <v>0</v>
      </c>
    </row>
    <row r="58" spans="1:2" ht="25.5" x14ac:dyDescent="0.2">
      <c r="A58" s="4" t="s">
        <v>39</v>
      </c>
      <c r="B58" s="9">
        <f>(B40-B57)/B33</f>
        <v>6.5986662890230258E-4</v>
      </c>
    </row>
    <row r="59" spans="1:2" x14ac:dyDescent="0.2">
      <c r="A59" s="2"/>
      <c r="B59" s="5"/>
    </row>
    <row r="60" spans="1:2" x14ac:dyDescent="0.2">
      <c r="A60" s="4" t="s">
        <v>40</v>
      </c>
      <c r="B60" s="6">
        <f>I29+I40-I57</f>
        <v>0</v>
      </c>
    </row>
    <row r="61" spans="1:2" x14ac:dyDescent="0.2">
      <c r="A61" s="2"/>
      <c r="B61" s="5"/>
    </row>
    <row r="62" spans="1:2" x14ac:dyDescent="0.2">
      <c r="A62" s="4" t="s">
        <v>41</v>
      </c>
      <c r="B62" s="6">
        <f>B29+B40-B57</f>
        <v>39.067999999999998</v>
      </c>
    </row>
    <row r="63" spans="1:2" x14ac:dyDescent="0.2">
      <c r="A63" s="2"/>
      <c r="B63" s="5"/>
    </row>
    <row r="64" spans="1:2" x14ac:dyDescent="0.2">
      <c r="A64" s="4" t="s">
        <v>42</v>
      </c>
      <c r="B64" s="9">
        <f>B62/B31</f>
        <v>1.9262061110550414E-3</v>
      </c>
    </row>
    <row r="65" spans="1:2" x14ac:dyDescent="0.2">
      <c r="A65" s="2"/>
      <c r="B65" s="5"/>
    </row>
    <row r="66" spans="1:2" x14ac:dyDescent="0.2">
      <c r="A66" s="4" t="s">
        <v>43</v>
      </c>
      <c r="B66" s="3"/>
    </row>
    <row r="67" spans="1:2" ht="25.5" x14ac:dyDescent="0.2">
      <c r="A67" s="4" t="s">
        <v>44</v>
      </c>
      <c r="B67" s="19">
        <v>3.5000000000000001E-3</v>
      </c>
    </row>
    <row r="68" spans="1:2" x14ac:dyDescent="0.2">
      <c r="A68" s="4" t="s">
        <v>45</v>
      </c>
      <c r="B68" s="6">
        <f>B35+B67</f>
        <v>4.975124414780787E-3</v>
      </c>
    </row>
    <row r="70" spans="1:2" x14ac:dyDescent="0.2">
      <c r="A70" s="10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11</vt:i4>
      </vt:variant>
    </vt:vector>
  </HeadingPairs>
  <TitlesOfParts>
    <vt:vector size="11" baseType="lpstr">
      <vt:lpstr>נספח 1</vt:lpstr>
      <vt:lpstr>נספח 2</vt:lpstr>
      <vt:lpstr>נספח 3</vt:lpstr>
      <vt:lpstr>9638</vt:lpstr>
      <vt:lpstr>9639</vt:lpstr>
      <vt:lpstr>11407</vt:lpstr>
      <vt:lpstr>12540</vt:lpstr>
      <vt:lpstr>13228</vt:lpstr>
      <vt:lpstr>14923</vt:lpstr>
      <vt:lpstr>14924</vt:lpstr>
      <vt:lpstr>15418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פרידמן אמיר</cp:lastModifiedBy>
  <dcterms:modified xsi:type="dcterms:W3CDTF">2026-03-01T09:59:53Z</dcterms:modified>
</cp:coreProperties>
</file>